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78" activeTab="0"/>
  </bookViews>
  <sheets>
    <sheet name="14 л_з" sheetId="1" r:id="rId1"/>
  </sheets>
  <definedNames>
    <definedName name="Excel_BuiltIn_Print_Area_3">#REF!</definedName>
    <definedName name="_xlnm.Print_Area" localSheetId="0">'14 л_з'!$A$1:$BN$48</definedName>
  </definedNames>
  <calcPr fullCalcOnLoad="1"/>
</workbook>
</file>

<file path=xl/sharedStrings.xml><?xml version="1.0" encoding="utf-8"?>
<sst xmlns="http://schemas.openxmlformats.org/spreadsheetml/2006/main" count="318" uniqueCount="96">
  <si>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</si>
  <si>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</si>
  <si>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</si>
  <si>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</si>
  <si>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</si>
  <si>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двухэтажные деревянные здания, с центральным отоплением, износ 65% и более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</si>
  <si>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</si>
  <si>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</si>
  <si>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</si>
  <si>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</si>
  <si>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</si>
  <si>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</si>
  <si>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</si>
  <si>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</si>
  <si>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</si>
  <si>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</si>
  <si>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</si>
  <si>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</si>
  <si>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</si>
  <si>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</si>
  <si>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</si>
  <si>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</si>
  <si>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</si>
  <si>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</si>
  <si>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</si>
  <si>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по мере необходимости в течение  (указать период устранения неисправности)</t>
  </si>
  <si>
    <t>по мере необходимости в течение         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</si>
  <si>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</si>
  <si>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</si>
  <si>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</si>
  <si>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</si>
  <si>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</si>
  <si>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</si>
  <si>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</si>
  <si>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</si>
  <si>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Жилой район Ломоносовский территориальный округ</t>
  </si>
  <si>
    <t>ул. Розы Люксембург, 74</t>
  </si>
  <si>
    <t>пр.Новгородский, 50</t>
  </si>
  <si>
    <t xml:space="preserve">ул. Розы Люксембург, 44 </t>
  </si>
  <si>
    <t>ул.Шабалина, 9</t>
  </si>
  <si>
    <t>ул. Розы Люксембург, 46, корп.2</t>
  </si>
  <si>
    <t xml:space="preserve">ул. Розы Люксембург, 65 </t>
  </si>
  <si>
    <t xml:space="preserve">ул. Розы Люксембург, 73, корп.2 </t>
  </si>
  <si>
    <t>пр.Новгородский, 48</t>
  </si>
  <si>
    <t>ул.Северодвинская, 76</t>
  </si>
  <si>
    <t>ул. Северодвинская, 69</t>
  </si>
  <si>
    <t>ул. Советских, 37 корп.4</t>
  </si>
  <si>
    <t>ул. Советских, 37 корп.1</t>
  </si>
  <si>
    <t>ул. Шабалина, 8</t>
  </si>
  <si>
    <t>деревянные неблагоустроенные жилые дома с водопров канализ износ 65%</t>
  </si>
  <si>
    <t>пер. Водников, 4</t>
  </si>
  <si>
    <t>дерев неблагоуст жил дома с водопр канализ газифик ваннами</t>
  </si>
  <si>
    <t>пер. Водников, 10</t>
  </si>
  <si>
    <t>ул. Котласская, 7</t>
  </si>
  <si>
    <t>ул. Розы люксембург, 69</t>
  </si>
  <si>
    <t>ул. Розы люксембург, 70</t>
  </si>
  <si>
    <t>ул. Розы люксембург, 75</t>
  </si>
  <si>
    <t>ул. Розы люксембург, 71</t>
  </si>
  <si>
    <t>ул. Советских, 32</t>
  </si>
  <si>
    <t>ул. Шабалина, 10</t>
  </si>
  <si>
    <t>ул. Шабалина, 12</t>
  </si>
  <si>
    <t>ул. Шабалина, 14</t>
  </si>
  <si>
    <t>ул. Шабалина, 16</t>
  </si>
  <si>
    <t>ул. Шабалина, 18</t>
  </si>
  <si>
    <t>двухэтажные деревянные здания, с центральным отоплением,водопроводом, канализ</t>
  </si>
  <si>
    <t>ул. Северодвинская, 74 корп.1</t>
  </si>
  <si>
    <t>ул. Шабалина, 7</t>
  </si>
  <si>
    <t>ул. Котласская, 14</t>
  </si>
  <si>
    <t>двухэтажные деревянные здания, с центральным отоплением,водопроводом, канализ износ 65%</t>
  </si>
  <si>
    <t>ул. Северодвинская, 78</t>
  </si>
  <si>
    <t>ул. Северодвинская, 23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</si>
  <si>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</si>
  <si>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</si>
  <si>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</si>
  <si>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</si>
  <si>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</si>
  <si>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</si>
  <si>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</si>
  <si>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</si>
  <si>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</si>
  <si>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</si>
  <si>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</si>
  <si>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20. Дезинсекция</t>
  </si>
  <si>
    <t>21. Проверка и обслуживание коллективных приборов учета электроэнергии</t>
  </si>
  <si>
    <t>22. Проверка и обслуживание коллективных приборов учета воды</t>
  </si>
  <si>
    <t>23. Проверка и обслуживание коллективных приборов учета тепловой энергии</t>
  </si>
  <si>
    <t>V. Техническое обслуживание внутридомового газового оборудования (ВДГО)</t>
  </si>
  <si>
    <t>месяцы</t>
  </si>
  <si>
    <t>трехэтажные деревянные благоустроенные дома</t>
  </si>
  <si>
    <t>деревянные  жилые дома без центр отопл с водопр канализ</t>
  </si>
  <si>
    <t>трехдвухэтажные деревянные здания, без центр отопл с водопров канализ газосн</t>
  </si>
  <si>
    <t>Лот № 1</t>
  </si>
  <si>
    <t>пер. Водников, 6</t>
  </si>
  <si>
    <t>к Извещению о проведении</t>
  </si>
  <si>
    <t>открытого конкурса</t>
  </si>
  <si>
    <t>Приложение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</si>
</sst>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L29" sqref="L29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0" customWidth="1"/>
    <col min="10" max="16" width="9.25390625" style="10" customWidth="1"/>
    <col min="17" max="17" width="21.00390625" style="10" customWidth="1"/>
    <col min="18" max="18" width="0.12890625" style="10" customWidth="1"/>
    <col min="19" max="19" width="5.75390625" style="10" customWidth="1"/>
    <col min="20" max="20" width="7.125" style="10" customWidth="1"/>
    <col min="21" max="21" width="21.00390625" style="10" customWidth="1"/>
    <col min="22" max="22" width="6.75390625" style="10" hidden="1" customWidth="1"/>
    <col min="23" max="23" width="5.75390625" style="10" customWidth="1"/>
    <col min="24" max="24" width="8.875" style="10" bestFit="1" customWidth="1"/>
    <col min="25" max="27" width="9.25390625" style="10" customWidth="1"/>
    <col min="28" max="28" width="21.00390625" style="10" customWidth="1"/>
    <col min="29" max="29" width="6.75390625" style="10" hidden="1" customWidth="1"/>
    <col min="30" max="30" width="5.75390625" style="10" customWidth="1"/>
    <col min="31" max="31" width="9.875" style="10" bestFit="1" customWidth="1"/>
    <col min="32" max="32" width="8.875" style="10" bestFit="1" customWidth="1"/>
    <col min="33" max="43" width="9.25390625" style="10" customWidth="1"/>
    <col min="44" max="44" width="21.125" style="10" customWidth="1"/>
    <col min="45" max="45" width="0.12890625" style="10" customWidth="1"/>
    <col min="46" max="46" width="6.00390625" style="10" customWidth="1"/>
    <col min="47" max="48" width="11.75390625" style="10" customWidth="1"/>
    <col min="49" max="49" width="13.125" style="10" customWidth="1"/>
    <col min="50" max="50" width="21.125" style="10" customWidth="1"/>
    <col min="51" max="51" width="0.12890625" style="10" customWidth="1"/>
    <col min="52" max="52" width="6.00390625" style="10" customWidth="1"/>
    <col min="53" max="53" width="11.75390625" style="10" customWidth="1"/>
    <col min="54" max="54" width="22.375" style="10" customWidth="1"/>
    <col min="55" max="55" width="0.2421875" style="10" hidden="1" customWidth="1"/>
    <col min="56" max="56" width="5.375" style="10" bestFit="1" customWidth="1"/>
    <col min="57" max="57" width="9.125" style="10" customWidth="1"/>
    <col min="58" max="58" width="21.00390625" style="10" customWidth="1"/>
    <col min="59" max="59" width="6.75390625" style="10" hidden="1" customWidth="1"/>
    <col min="60" max="60" width="5.75390625" style="10" customWidth="1"/>
    <col min="61" max="61" width="9.25390625" style="10" customWidth="1"/>
    <col min="62" max="62" width="22.00390625" style="10" customWidth="1"/>
    <col min="63" max="63" width="6.375" style="10" hidden="1" customWidth="1"/>
    <col min="64" max="64" width="6.125" style="10" customWidth="1"/>
    <col min="65" max="65" width="13.625" style="10" customWidth="1"/>
    <col min="66" max="66" width="10.00390625" style="1" bestFit="1" customWidth="1"/>
    <col min="67" max="131" width="9.125" style="1" customWidth="1"/>
    <col min="132" max="16384" width="9.125" style="15" customWidth="1"/>
  </cols>
  <sheetData>
    <row r="1" spans="1:12" ht="16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L1" s="11" t="s">
        <v>95</v>
      </c>
    </row>
    <row r="2" spans="1:12" ht="16.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L2" s="12" t="s">
        <v>93</v>
      </c>
    </row>
    <row r="3" spans="1:12" ht="16.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L3" s="12" t="s">
        <v>94</v>
      </c>
    </row>
    <row r="4" spans="1:9" ht="16.5" customHeight="1">
      <c r="A4" s="54" t="s">
        <v>34</v>
      </c>
      <c r="B4" s="54"/>
      <c r="C4" s="54"/>
      <c r="D4" s="54"/>
      <c r="E4" s="54"/>
      <c r="F4" s="54"/>
      <c r="G4" s="54"/>
      <c r="H4" s="54"/>
      <c r="I4" s="54"/>
    </row>
    <row r="5" spans="1:60" ht="16.5" customHeight="1">
      <c r="A5" s="2"/>
      <c r="B5" s="2"/>
      <c r="C5" s="2"/>
      <c r="D5" s="2"/>
      <c r="E5" s="2"/>
      <c r="F5" s="2"/>
      <c r="G5" s="2"/>
      <c r="H5" s="2"/>
      <c r="I5" s="13"/>
      <c r="Q5" s="13"/>
      <c r="R5" s="13"/>
      <c r="S5" s="13"/>
      <c r="T5" s="13"/>
      <c r="U5" s="13"/>
      <c r="V5" s="13"/>
      <c r="W5" s="13"/>
      <c r="X5" s="13"/>
      <c r="AB5" s="13"/>
      <c r="AC5" s="13"/>
      <c r="AD5" s="13"/>
      <c r="AE5" s="13"/>
      <c r="AF5" s="13"/>
      <c r="BF5" s="13"/>
      <c r="BG5" s="13"/>
      <c r="BH5" s="13"/>
    </row>
    <row r="6" spans="1:2" ht="12.75">
      <c r="A6" s="3" t="s">
        <v>91</v>
      </c>
      <c r="B6" s="3" t="s">
        <v>35</v>
      </c>
    </row>
    <row r="7" spans="1:65" ht="18" customHeight="1">
      <c r="A7" s="59" t="s">
        <v>3</v>
      </c>
      <c r="B7" s="59"/>
      <c r="C7" s="59"/>
      <c r="D7" s="59"/>
      <c r="E7" s="59"/>
      <c r="F7" s="59"/>
      <c r="G7" s="59" t="s">
        <v>33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</row>
    <row r="8" spans="1:65" ht="35.25" customHeight="1">
      <c r="A8" s="59"/>
      <c r="B8" s="59"/>
      <c r="C8" s="59"/>
      <c r="D8" s="59"/>
      <c r="E8" s="59"/>
      <c r="F8" s="59"/>
      <c r="G8" s="61" t="s">
        <v>4</v>
      </c>
      <c r="H8" s="61"/>
      <c r="I8" s="61"/>
      <c r="J8" s="61"/>
      <c r="K8" s="61"/>
      <c r="L8" s="61"/>
      <c r="M8" s="61"/>
      <c r="N8" s="61"/>
      <c r="O8" s="61"/>
      <c r="P8" s="61"/>
      <c r="Q8" s="53" t="s">
        <v>88</v>
      </c>
      <c r="R8" s="53"/>
      <c r="S8" s="53"/>
      <c r="T8" s="53"/>
      <c r="U8" s="53" t="s">
        <v>89</v>
      </c>
      <c r="V8" s="53"/>
      <c r="W8" s="53"/>
      <c r="X8" s="53"/>
      <c r="Y8" s="53"/>
      <c r="Z8" s="53"/>
      <c r="AA8" s="53"/>
      <c r="AB8" s="53" t="s">
        <v>51</v>
      </c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7" t="s">
        <v>64</v>
      </c>
      <c r="AS8" s="57"/>
      <c r="AT8" s="57"/>
      <c r="AU8" s="57"/>
      <c r="AV8" s="57"/>
      <c r="AW8" s="57"/>
      <c r="AX8" s="57" t="s">
        <v>68</v>
      </c>
      <c r="AY8" s="57"/>
      <c r="AZ8" s="57"/>
      <c r="BA8" s="57"/>
      <c r="BB8" s="57" t="s">
        <v>5</v>
      </c>
      <c r="BC8" s="57"/>
      <c r="BD8" s="57"/>
      <c r="BE8" s="57"/>
      <c r="BF8" s="53" t="s">
        <v>49</v>
      </c>
      <c r="BG8" s="53"/>
      <c r="BH8" s="53"/>
      <c r="BI8" s="53"/>
      <c r="BJ8" s="57" t="s">
        <v>90</v>
      </c>
      <c r="BK8" s="57"/>
      <c r="BL8" s="57"/>
      <c r="BM8" s="57"/>
    </row>
    <row r="9" spans="1:65" s="4" customFormat="1" ht="45">
      <c r="A9" s="59"/>
      <c r="B9" s="59"/>
      <c r="C9" s="59"/>
      <c r="D9" s="59"/>
      <c r="E9" s="59"/>
      <c r="F9" s="59"/>
      <c r="G9" s="16" t="s">
        <v>6</v>
      </c>
      <c r="H9" s="17" t="s">
        <v>7</v>
      </c>
      <c r="I9" s="18" t="s">
        <v>8</v>
      </c>
      <c r="J9" s="18" t="s">
        <v>36</v>
      </c>
      <c r="K9" s="18" t="s">
        <v>37</v>
      </c>
      <c r="L9" s="18" t="s">
        <v>38</v>
      </c>
      <c r="M9" s="18" t="s">
        <v>39</v>
      </c>
      <c r="N9" s="18" t="s">
        <v>40</v>
      </c>
      <c r="O9" s="18" t="s">
        <v>41</v>
      </c>
      <c r="P9" s="18" t="s">
        <v>42</v>
      </c>
      <c r="Q9" s="19" t="s">
        <v>6</v>
      </c>
      <c r="R9" s="18" t="s">
        <v>7</v>
      </c>
      <c r="S9" s="18" t="s">
        <v>8</v>
      </c>
      <c r="T9" s="18" t="s">
        <v>43</v>
      </c>
      <c r="U9" s="19" t="s">
        <v>6</v>
      </c>
      <c r="V9" s="18" t="s">
        <v>7</v>
      </c>
      <c r="W9" s="18" t="s">
        <v>8</v>
      </c>
      <c r="X9" s="18" t="s">
        <v>45</v>
      </c>
      <c r="Y9" s="18" t="s">
        <v>46</v>
      </c>
      <c r="Z9" s="18" t="s">
        <v>47</v>
      </c>
      <c r="AA9" s="18" t="s">
        <v>48</v>
      </c>
      <c r="AB9" s="19" t="s">
        <v>6</v>
      </c>
      <c r="AC9" s="18" t="s">
        <v>7</v>
      </c>
      <c r="AD9" s="18" t="s">
        <v>8</v>
      </c>
      <c r="AE9" s="18" t="s">
        <v>92</v>
      </c>
      <c r="AF9" s="18" t="s">
        <v>52</v>
      </c>
      <c r="AG9" s="18" t="s">
        <v>53</v>
      </c>
      <c r="AH9" s="18" t="s">
        <v>54</v>
      </c>
      <c r="AI9" s="18" t="s">
        <v>55</v>
      </c>
      <c r="AJ9" s="18" t="s">
        <v>56</v>
      </c>
      <c r="AK9" s="18" t="s">
        <v>57</v>
      </c>
      <c r="AL9" s="18" t="s">
        <v>58</v>
      </c>
      <c r="AM9" s="18" t="s">
        <v>59</v>
      </c>
      <c r="AN9" s="18" t="s">
        <v>60</v>
      </c>
      <c r="AO9" s="18" t="s">
        <v>61</v>
      </c>
      <c r="AP9" s="18" t="s">
        <v>62</v>
      </c>
      <c r="AQ9" s="18" t="s">
        <v>63</v>
      </c>
      <c r="AR9" s="19" t="s">
        <v>6</v>
      </c>
      <c r="AS9" s="18" t="s">
        <v>7</v>
      </c>
      <c r="AT9" s="18" t="s">
        <v>8</v>
      </c>
      <c r="AU9" s="18" t="s">
        <v>65</v>
      </c>
      <c r="AV9" s="18" t="s">
        <v>66</v>
      </c>
      <c r="AW9" s="18" t="s">
        <v>67</v>
      </c>
      <c r="AX9" s="19" t="s">
        <v>6</v>
      </c>
      <c r="AY9" s="18" t="s">
        <v>7</v>
      </c>
      <c r="AZ9" s="18" t="s">
        <v>8</v>
      </c>
      <c r="BA9" s="18" t="s">
        <v>69</v>
      </c>
      <c r="BB9" s="19" t="s">
        <v>6</v>
      </c>
      <c r="BC9" s="18" t="s">
        <v>7</v>
      </c>
      <c r="BD9" s="18" t="s">
        <v>8</v>
      </c>
      <c r="BE9" s="18" t="s">
        <v>44</v>
      </c>
      <c r="BF9" s="19" t="s">
        <v>6</v>
      </c>
      <c r="BG9" s="18" t="s">
        <v>7</v>
      </c>
      <c r="BH9" s="18" t="s">
        <v>8</v>
      </c>
      <c r="BI9" s="18" t="s">
        <v>50</v>
      </c>
      <c r="BJ9" s="19" t="s">
        <v>6</v>
      </c>
      <c r="BK9" s="18" t="s">
        <v>7</v>
      </c>
      <c r="BL9" s="18" t="s">
        <v>8</v>
      </c>
      <c r="BM9" s="18" t="s">
        <v>70</v>
      </c>
    </row>
    <row r="10" spans="1:65" ht="12.75">
      <c r="A10" s="58" t="s">
        <v>9</v>
      </c>
      <c r="B10" s="58"/>
      <c r="C10" s="58"/>
      <c r="D10" s="58"/>
      <c r="E10" s="58"/>
      <c r="F10" s="58"/>
      <c r="G10" s="21"/>
      <c r="H10" s="22">
        <f aca="true" t="shared" si="0" ref="H10:P10">SUM(H11:H14)</f>
        <v>0</v>
      </c>
      <c r="I10" s="23">
        <f t="shared" si="0"/>
        <v>0</v>
      </c>
      <c r="J10" s="24">
        <f>SUM(J11:J14)</f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5"/>
      <c r="R10" s="23">
        <f>SUM(R11:R14)</f>
        <v>0</v>
      </c>
      <c r="S10" s="23">
        <f>SUM(S11:S14)</f>
        <v>0</v>
      </c>
      <c r="T10" s="24">
        <f>SUM(T11:T14)</f>
        <v>0</v>
      </c>
      <c r="U10" s="25"/>
      <c r="V10" s="23">
        <f aca="true" t="shared" si="1" ref="V10:AA10">SUM(V11:V14)</f>
        <v>0</v>
      </c>
      <c r="W10" s="23">
        <f t="shared" si="1"/>
        <v>0</v>
      </c>
      <c r="X10" s="24">
        <f t="shared" si="1"/>
        <v>0</v>
      </c>
      <c r="Y10" s="24">
        <f t="shared" si="1"/>
        <v>0</v>
      </c>
      <c r="Z10" s="24">
        <f t="shared" si="1"/>
        <v>0</v>
      </c>
      <c r="AA10" s="24">
        <f t="shared" si="1"/>
        <v>0</v>
      </c>
      <c r="AB10" s="25"/>
      <c r="AC10" s="23">
        <f aca="true" t="shared" si="2" ref="AC10:AQ10">SUM(AC11:AC14)</f>
        <v>0</v>
      </c>
      <c r="AD10" s="23">
        <f t="shared" si="2"/>
        <v>0</v>
      </c>
      <c r="AE10" s="24">
        <f>SUM(AE11:AE14)</f>
        <v>0</v>
      </c>
      <c r="AF10" s="24">
        <f t="shared" si="2"/>
        <v>0</v>
      </c>
      <c r="AG10" s="24">
        <f t="shared" si="2"/>
        <v>0</v>
      </c>
      <c r="AH10" s="24">
        <f t="shared" si="2"/>
        <v>0</v>
      </c>
      <c r="AI10" s="24">
        <f t="shared" si="2"/>
        <v>0</v>
      </c>
      <c r="AJ10" s="24">
        <f t="shared" si="2"/>
        <v>0</v>
      </c>
      <c r="AK10" s="24">
        <f t="shared" si="2"/>
        <v>0</v>
      </c>
      <c r="AL10" s="24">
        <f t="shared" si="2"/>
        <v>0</v>
      </c>
      <c r="AM10" s="24">
        <f t="shared" si="2"/>
        <v>0</v>
      </c>
      <c r="AN10" s="24">
        <f t="shared" si="2"/>
        <v>0</v>
      </c>
      <c r="AO10" s="24">
        <f t="shared" si="2"/>
        <v>0</v>
      </c>
      <c r="AP10" s="24">
        <f t="shared" si="2"/>
        <v>0</v>
      </c>
      <c r="AQ10" s="24">
        <f t="shared" si="2"/>
        <v>0</v>
      </c>
      <c r="AR10" s="25"/>
      <c r="AS10" s="23">
        <f>SUM(AS11:AS14)</f>
        <v>0</v>
      </c>
      <c r="AT10" s="23">
        <f>SUM(AT11:AT14)</f>
        <v>0</v>
      </c>
      <c r="AU10" s="24">
        <v>0</v>
      </c>
      <c r="AV10" s="24">
        <v>0</v>
      </c>
      <c r="AW10" s="24">
        <v>0</v>
      </c>
      <c r="AX10" s="25"/>
      <c r="AY10" s="23">
        <f>SUM(AY11:AY14)</f>
        <v>0</v>
      </c>
      <c r="AZ10" s="23">
        <f>SUM(AZ11:AZ14)</f>
        <v>0</v>
      </c>
      <c r="BA10" s="24">
        <v>0</v>
      </c>
      <c r="BB10" s="26"/>
      <c r="BC10" s="23">
        <f>SUM(BC11:BC14)</f>
        <v>0</v>
      </c>
      <c r="BD10" s="23">
        <v>0</v>
      </c>
      <c r="BE10" s="24">
        <f>SUM(BE11:BE14)</f>
        <v>0</v>
      </c>
      <c r="BF10" s="25"/>
      <c r="BG10" s="23">
        <f>SUM(BG11:BG14)</f>
        <v>0</v>
      </c>
      <c r="BH10" s="23">
        <f>SUM(BH11:BH14)</f>
        <v>0</v>
      </c>
      <c r="BI10" s="24">
        <f>SUM(BI11:BI14)</f>
        <v>0</v>
      </c>
      <c r="BJ10" s="26"/>
      <c r="BK10" s="23">
        <f>SUM(BK11:BK14)</f>
        <v>0</v>
      </c>
      <c r="BL10" s="23">
        <v>0</v>
      </c>
      <c r="BM10" s="24">
        <v>0</v>
      </c>
    </row>
    <row r="11" spans="1:65" ht="12.75">
      <c r="A11" s="55" t="s">
        <v>10</v>
      </c>
      <c r="B11" s="55"/>
      <c r="C11" s="55"/>
      <c r="D11" s="55"/>
      <c r="E11" s="55"/>
      <c r="F11" s="55"/>
      <c r="G11" s="27" t="s">
        <v>11</v>
      </c>
      <c r="H11" s="28">
        <v>0</v>
      </c>
      <c r="I11" s="29">
        <v>0</v>
      </c>
      <c r="J11" s="30">
        <f>$H$40*$H$11/100*12*J39</f>
        <v>0</v>
      </c>
      <c r="K11" s="30">
        <f aca="true" t="shared" si="3" ref="K11:P11">$H$40*$H$11/100*12*K39</f>
        <v>0</v>
      </c>
      <c r="L11" s="30">
        <f t="shared" si="3"/>
        <v>0</v>
      </c>
      <c r="M11" s="30">
        <f t="shared" si="3"/>
        <v>0</v>
      </c>
      <c r="N11" s="30">
        <f t="shared" si="3"/>
        <v>0</v>
      </c>
      <c r="O11" s="30">
        <f t="shared" si="3"/>
        <v>0</v>
      </c>
      <c r="P11" s="30">
        <f t="shared" si="3"/>
        <v>0</v>
      </c>
      <c r="Q11" s="31" t="s">
        <v>11</v>
      </c>
      <c r="R11" s="29">
        <v>0</v>
      </c>
      <c r="S11" s="29">
        <v>0</v>
      </c>
      <c r="T11" s="30">
        <f>$H$40*$H$11/100*12*T39</f>
        <v>0</v>
      </c>
      <c r="U11" s="31" t="s">
        <v>11</v>
      </c>
      <c r="V11" s="29">
        <v>0</v>
      </c>
      <c r="W11" s="29">
        <v>0</v>
      </c>
      <c r="X11" s="30">
        <f>$H$40*$H$11/100*12*X39</f>
        <v>0</v>
      </c>
      <c r="Y11" s="30">
        <f>$H$40*$H$11/100*12*Y39</f>
        <v>0</v>
      </c>
      <c r="Z11" s="30">
        <f>$H$40*$H$11/100*12*Z39</f>
        <v>0</v>
      </c>
      <c r="AA11" s="30">
        <f>$H$40*$H$11/100*12*AA39</f>
        <v>0</v>
      </c>
      <c r="AB11" s="31" t="s">
        <v>11</v>
      </c>
      <c r="AC11" s="29">
        <v>0</v>
      </c>
      <c r="AD11" s="29">
        <v>0</v>
      </c>
      <c r="AE11" s="30">
        <f>$H$40*$H$11/100*12*AE39</f>
        <v>0</v>
      </c>
      <c r="AF11" s="30">
        <f aca="true" t="shared" si="4" ref="AF11:AQ11">$H$40*$H$11/100*12*AF39</f>
        <v>0</v>
      </c>
      <c r="AG11" s="30">
        <f t="shared" si="4"/>
        <v>0</v>
      </c>
      <c r="AH11" s="30">
        <f t="shared" si="4"/>
        <v>0</v>
      </c>
      <c r="AI11" s="30">
        <f t="shared" si="4"/>
        <v>0</v>
      </c>
      <c r="AJ11" s="30">
        <f t="shared" si="4"/>
        <v>0</v>
      </c>
      <c r="AK11" s="30">
        <f t="shared" si="4"/>
        <v>0</v>
      </c>
      <c r="AL11" s="30">
        <f t="shared" si="4"/>
        <v>0</v>
      </c>
      <c r="AM11" s="30">
        <f t="shared" si="4"/>
        <v>0</v>
      </c>
      <c r="AN11" s="30">
        <f t="shared" si="4"/>
        <v>0</v>
      </c>
      <c r="AO11" s="30">
        <f t="shared" si="4"/>
        <v>0</v>
      </c>
      <c r="AP11" s="30">
        <f t="shared" si="4"/>
        <v>0</v>
      </c>
      <c r="AQ11" s="30">
        <f t="shared" si="4"/>
        <v>0</v>
      </c>
      <c r="AR11" s="31" t="s">
        <v>11</v>
      </c>
      <c r="AS11" s="29">
        <v>0</v>
      </c>
      <c r="AT11" s="29">
        <v>0</v>
      </c>
      <c r="AU11" s="30">
        <v>0</v>
      </c>
      <c r="AV11" s="30">
        <v>0</v>
      </c>
      <c r="AW11" s="30">
        <v>0</v>
      </c>
      <c r="AX11" s="31" t="s">
        <v>11</v>
      </c>
      <c r="AY11" s="29">
        <v>0</v>
      </c>
      <c r="AZ11" s="29">
        <v>0</v>
      </c>
      <c r="BA11" s="30">
        <v>0</v>
      </c>
      <c r="BB11" s="31" t="s">
        <v>11</v>
      </c>
      <c r="BC11" s="29">
        <v>0</v>
      </c>
      <c r="BD11" s="32">
        <v>0</v>
      </c>
      <c r="BE11" s="30">
        <v>0</v>
      </c>
      <c r="BF11" s="31" t="s">
        <v>11</v>
      </c>
      <c r="BG11" s="29">
        <v>0</v>
      </c>
      <c r="BH11" s="29">
        <v>0</v>
      </c>
      <c r="BI11" s="30">
        <f>$H$40*$H$11/100*12*BI39</f>
        <v>0</v>
      </c>
      <c r="BJ11" s="31" t="s">
        <v>11</v>
      </c>
      <c r="BK11" s="29">
        <v>0</v>
      </c>
      <c r="BL11" s="32">
        <v>0</v>
      </c>
      <c r="BM11" s="30">
        <v>0</v>
      </c>
    </row>
    <row r="12" spans="1:65" ht="12.75">
      <c r="A12" s="55" t="s">
        <v>12</v>
      </c>
      <c r="B12" s="55"/>
      <c r="C12" s="55"/>
      <c r="D12" s="55"/>
      <c r="E12" s="55"/>
      <c r="F12" s="55"/>
      <c r="G12" s="27" t="s">
        <v>11</v>
      </c>
      <c r="H12" s="28">
        <v>0</v>
      </c>
      <c r="I12" s="29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1" t="s">
        <v>11</v>
      </c>
      <c r="R12" s="29">
        <v>0</v>
      </c>
      <c r="S12" s="29">
        <v>0</v>
      </c>
      <c r="T12" s="30">
        <v>0</v>
      </c>
      <c r="U12" s="31" t="s">
        <v>11</v>
      </c>
      <c r="V12" s="29">
        <v>0</v>
      </c>
      <c r="W12" s="29">
        <v>0</v>
      </c>
      <c r="X12" s="30">
        <v>0</v>
      </c>
      <c r="Y12" s="30">
        <v>0</v>
      </c>
      <c r="Z12" s="30">
        <v>0</v>
      </c>
      <c r="AA12" s="30">
        <v>0</v>
      </c>
      <c r="AB12" s="31" t="s">
        <v>11</v>
      </c>
      <c r="AC12" s="29">
        <v>0</v>
      </c>
      <c r="AD12" s="29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1" t="s">
        <v>11</v>
      </c>
      <c r="AS12" s="29">
        <v>0</v>
      </c>
      <c r="AT12" s="29">
        <v>0</v>
      </c>
      <c r="AU12" s="30">
        <v>0</v>
      </c>
      <c r="AV12" s="30">
        <v>0</v>
      </c>
      <c r="AW12" s="30">
        <v>0</v>
      </c>
      <c r="AX12" s="31" t="s">
        <v>11</v>
      </c>
      <c r="AY12" s="29">
        <v>0</v>
      </c>
      <c r="AZ12" s="29">
        <v>0</v>
      </c>
      <c r="BA12" s="30">
        <v>0</v>
      </c>
      <c r="BB12" s="31" t="s">
        <v>11</v>
      </c>
      <c r="BC12" s="29">
        <v>0</v>
      </c>
      <c r="BD12" s="32">
        <v>0</v>
      </c>
      <c r="BE12" s="30">
        <v>0</v>
      </c>
      <c r="BF12" s="31" t="s">
        <v>11</v>
      </c>
      <c r="BG12" s="29">
        <v>0</v>
      </c>
      <c r="BH12" s="29">
        <v>0</v>
      </c>
      <c r="BI12" s="30">
        <v>0</v>
      </c>
      <c r="BJ12" s="31" t="s">
        <v>11</v>
      </c>
      <c r="BK12" s="29">
        <v>0</v>
      </c>
      <c r="BL12" s="32">
        <v>0</v>
      </c>
      <c r="BM12" s="30">
        <v>0</v>
      </c>
    </row>
    <row r="13" spans="1:65" ht="12.75">
      <c r="A13" s="55" t="s">
        <v>13</v>
      </c>
      <c r="B13" s="55"/>
      <c r="C13" s="55"/>
      <c r="D13" s="55"/>
      <c r="E13" s="55"/>
      <c r="F13" s="55"/>
      <c r="G13" s="27" t="s">
        <v>11</v>
      </c>
      <c r="H13" s="28">
        <v>0</v>
      </c>
      <c r="I13" s="29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1" t="s">
        <v>11</v>
      </c>
      <c r="R13" s="29">
        <v>0</v>
      </c>
      <c r="S13" s="29">
        <v>0</v>
      </c>
      <c r="T13" s="30">
        <v>0</v>
      </c>
      <c r="U13" s="31" t="s">
        <v>11</v>
      </c>
      <c r="V13" s="29">
        <v>0</v>
      </c>
      <c r="W13" s="29">
        <v>0</v>
      </c>
      <c r="X13" s="30">
        <v>0</v>
      </c>
      <c r="Y13" s="30">
        <v>0</v>
      </c>
      <c r="Z13" s="30">
        <v>0</v>
      </c>
      <c r="AA13" s="30">
        <v>0</v>
      </c>
      <c r="AB13" s="31" t="s">
        <v>11</v>
      </c>
      <c r="AC13" s="29">
        <v>0</v>
      </c>
      <c r="AD13" s="29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1" t="s">
        <v>11</v>
      </c>
      <c r="AS13" s="29">
        <v>0</v>
      </c>
      <c r="AT13" s="29">
        <v>0</v>
      </c>
      <c r="AU13" s="30">
        <v>0</v>
      </c>
      <c r="AV13" s="30">
        <v>0</v>
      </c>
      <c r="AW13" s="30">
        <v>0</v>
      </c>
      <c r="AX13" s="31" t="s">
        <v>11</v>
      </c>
      <c r="AY13" s="29">
        <v>0</v>
      </c>
      <c r="AZ13" s="29">
        <v>0</v>
      </c>
      <c r="BA13" s="30">
        <v>0</v>
      </c>
      <c r="BB13" s="31" t="s">
        <v>11</v>
      </c>
      <c r="BC13" s="29">
        <v>0</v>
      </c>
      <c r="BD13" s="32">
        <v>0</v>
      </c>
      <c r="BE13" s="30">
        <v>0</v>
      </c>
      <c r="BF13" s="31" t="s">
        <v>11</v>
      </c>
      <c r="BG13" s="29">
        <v>0</v>
      </c>
      <c r="BH13" s="29">
        <v>0</v>
      </c>
      <c r="BI13" s="30">
        <v>0</v>
      </c>
      <c r="BJ13" s="31" t="s">
        <v>11</v>
      </c>
      <c r="BK13" s="29">
        <v>0</v>
      </c>
      <c r="BL13" s="32">
        <v>0</v>
      </c>
      <c r="BM13" s="30">
        <v>0</v>
      </c>
    </row>
    <row r="14" spans="1:65" ht="12.75">
      <c r="A14" s="55" t="s">
        <v>14</v>
      </c>
      <c r="B14" s="55"/>
      <c r="C14" s="55"/>
      <c r="D14" s="55"/>
      <c r="E14" s="55"/>
      <c r="F14" s="55"/>
      <c r="G14" s="27" t="s">
        <v>15</v>
      </c>
      <c r="H14" s="28">
        <v>0</v>
      </c>
      <c r="I14" s="29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1" t="s">
        <v>15</v>
      </c>
      <c r="R14" s="29">
        <v>0</v>
      </c>
      <c r="S14" s="29">
        <v>0</v>
      </c>
      <c r="T14" s="30">
        <v>0</v>
      </c>
      <c r="U14" s="31" t="s">
        <v>15</v>
      </c>
      <c r="V14" s="29">
        <v>0</v>
      </c>
      <c r="W14" s="29">
        <v>0</v>
      </c>
      <c r="X14" s="30">
        <v>0</v>
      </c>
      <c r="Y14" s="30">
        <v>0</v>
      </c>
      <c r="Z14" s="30">
        <v>0</v>
      </c>
      <c r="AA14" s="30">
        <v>0</v>
      </c>
      <c r="AB14" s="31" t="s">
        <v>15</v>
      </c>
      <c r="AC14" s="29">
        <v>0</v>
      </c>
      <c r="AD14" s="29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1" t="s">
        <v>15</v>
      </c>
      <c r="AS14" s="29">
        <v>0</v>
      </c>
      <c r="AT14" s="29">
        <v>0</v>
      </c>
      <c r="AU14" s="30">
        <v>0</v>
      </c>
      <c r="AV14" s="30">
        <v>0</v>
      </c>
      <c r="AW14" s="30">
        <v>0</v>
      </c>
      <c r="AX14" s="31" t="s">
        <v>15</v>
      </c>
      <c r="AY14" s="29">
        <v>0</v>
      </c>
      <c r="AZ14" s="29">
        <v>0</v>
      </c>
      <c r="BA14" s="30">
        <v>0</v>
      </c>
      <c r="BB14" s="31" t="s">
        <v>15</v>
      </c>
      <c r="BC14" s="29">
        <v>0</v>
      </c>
      <c r="BD14" s="32">
        <v>0</v>
      </c>
      <c r="BE14" s="30">
        <v>0</v>
      </c>
      <c r="BF14" s="31" t="s">
        <v>15</v>
      </c>
      <c r="BG14" s="29">
        <v>0</v>
      </c>
      <c r="BH14" s="29">
        <v>0</v>
      </c>
      <c r="BI14" s="30">
        <v>0</v>
      </c>
      <c r="BJ14" s="31" t="s">
        <v>15</v>
      </c>
      <c r="BK14" s="29">
        <v>0</v>
      </c>
      <c r="BL14" s="32">
        <v>0</v>
      </c>
      <c r="BM14" s="30">
        <v>0</v>
      </c>
    </row>
    <row r="15" spans="1:65" ht="23.25" customHeight="1">
      <c r="A15" s="56" t="s">
        <v>16</v>
      </c>
      <c r="B15" s="56"/>
      <c r="C15" s="56"/>
      <c r="D15" s="56"/>
      <c r="E15" s="56"/>
      <c r="F15" s="56"/>
      <c r="G15" s="33"/>
      <c r="H15" s="22">
        <f>SUM(H16:H21)</f>
        <v>51.41294050776808</v>
      </c>
      <c r="I15" s="23">
        <f>SUM(I16:I23)</f>
        <v>5.61</v>
      </c>
      <c r="J15" s="24">
        <f aca="true" t="shared" si="5" ref="J15:P15">SUM(J16:J23)</f>
        <v>49695.62400000001</v>
      </c>
      <c r="K15" s="24">
        <f t="shared" si="5"/>
        <v>21340.440000000002</v>
      </c>
      <c r="L15" s="24">
        <f t="shared" si="5"/>
        <v>54031.03200000001</v>
      </c>
      <c r="M15" s="24">
        <f t="shared" si="5"/>
        <v>31734.648</v>
      </c>
      <c r="N15" s="24">
        <f t="shared" si="5"/>
        <v>47231.712</v>
      </c>
      <c r="O15" s="24">
        <f t="shared" si="5"/>
        <v>35073.72</v>
      </c>
      <c r="P15" s="24">
        <f t="shared" si="5"/>
        <v>38722.46400000001</v>
      </c>
      <c r="Q15" s="34"/>
      <c r="R15" s="23">
        <f>SUM(R16:R21)</f>
        <v>51.41294050776808</v>
      </c>
      <c r="S15" s="23">
        <f>SUM(S16:S23)</f>
        <v>5.61</v>
      </c>
      <c r="T15" s="24">
        <f>SUM(T16:T23)</f>
        <v>24585.264000000003</v>
      </c>
      <c r="U15" s="34"/>
      <c r="V15" s="23">
        <f>SUM(V16:V21)</f>
        <v>51.41294050776808</v>
      </c>
      <c r="W15" s="23">
        <f>SUM(W16:W23)</f>
        <v>5.61</v>
      </c>
      <c r="X15" s="23">
        <f>SUM(X16:X23)</f>
        <v>27756.036000000004</v>
      </c>
      <c r="Y15" s="23">
        <f>SUM(Y16:Y23)</f>
        <v>36749.988</v>
      </c>
      <c r="Z15" s="23">
        <f>SUM(Z16:Z23)</f>
        <v>37113.516</v>
      </c>
      <c r="AA15" s="23">
        <f>SUM(AA16:AA23)</f>
        <v>27816.624</v>
      </c>
      <c r="AB15" s="34"/>
      <c r="AC15" s="23">
        <f>SUM(AC16:AC21)</f>
        <v>51.41294050776808</v>
      </c>
      <c r="AD15" s="23">
        <f aca="true" t="shared" si="6" ref="AD15:AQ15">SUM(AD16:AD23)</f>
        <v>5.61</v>
      </c>
      <c r="AE15" s="23">
        <f>SUM(AE16:AE23)</f>
        <v>29398.644</v>
      </c>
      <c r="AF15" s="23">
        <f t="shared" si="6"/>
        <v>25776.828</v>
      </c>
      <c r="AG15" s="23">
        <f t="shared" si="6"/>
        <v>33269.543999999994</v>
      </c>
      <c r="AH15" s="23">
        <f t="shared" si="6"/>
        <v>34891.956</v>
      </c>
      <c r="AI15" s="23">
        <f t="shared" si="6"/>
        <v>49130.136</v>
      </c>
      <c r="AJ15" s="23">
        <f t="shared" si="6"/>
        <v>33686.928</v>
      </c>
      <c r="AK15" s="23">
        <f t="shared" si="6"/>
        <v>34232.22</v>
      </c>
      <c r="AL15" s="23">
        <f t="shared" si="6"/>
        <v>39018.672000000006</v>
      </c>
      <c r="AM15" s="23">
        <f t="shared" si="6"/>
        <v>27951.264000000003</v>
      </c>
      <c r="AN15" s="23">
        <f t="shared" si="6"/>
        <v>28456.164000000004</v>
      </c>
      <c r="AO15" s="23">
        <f t="shared" si="6"/>
        <v>27702.18</v>
      </c>
      <c r="AP15" s="23">
        <f t="shared" si="6"/>
        <v>27480.023999999998</v>
      </c>
      <c r="AQ15" s="23">
        <f t="shared" si="6"/>
        <v>22538.736</v>
      </c>
      <c r="AR15" s="34"/>
      <c r="AS15" s="23">
        <f>SUM(AS16:AS21)</f>
        <v>65.63006870916873</v>
      </c>
      <c r="AT15" s="23">
        <f>SUM(AT16:AT23)</f>
        <v>5.61</v>
      </c>
      <c r="AU15" s="24">
        <f>SUM(AU16:AU23)</f>
        <v>33976.403999999995</v>
      </c>
      <c r="AV15" s="24">
        <f>SUM(AV16:AV23)</f>
        <v>31014.324</v>
      </c>
      <c r="AW15" s="24">
        <f>SUM(AW16:AW23)</f>
        <v>33000.264</v>
      </c>
      <c r="AX15" s="34"/>
      <c r="AY15" s="23">
        <f>SUM(AY16:AY21)</f>
        <v>65.63006870916873</v>
      </c>
      <c r="AZ15" s="23">
        <f>SUM(AZ16:AZ23)</f>
        <v>5.61</v>
      </c>
      <c r="BA15" s="24">
        <f>SUM(BA16:BA23)</f>
        <v>32125.104</v>
      </c>
      <c r="BB15" s="26"/>
      <c r="BC15" s="23">
        <f>SUM(BC16:BC21)</f>
        <v>72.22000797130332</v>
      </c>
      <c r="BD15" s="23">
        <f>SUM(BD16:BD23)</f>
        <v>5.61</v>
      </c>
      <c r="BE15" s="24">
        <f>SUM(BE16:BE23)</f>
        <v>34097.58</v>
      </c>
      <c r="BF15" s="34"/>
      <c r="BG15" s="23">
        <f>SUM(BG16:BG21)</f>
        <v>51.41294050776808</v>
      </c>
      <c r="BH15" s="23">
        <f>SUM(BH16:BH23)</f>
        <v>5.61</v>
      </c>
      <c r="BI15" s="24">
        <f>SUM(BI16:BI23)</f>
        <v>39335.076</v>
      </c>
      <c r="BJ15" s="26"/>
      <c r="BK15" s="23">
        <f>SUM(BK16:BK21)</f>
        <v>72.22000797130332</v>
      </c>
      <c r="BL15" s="23">
        <f>SUM(BL16:BL23)</f>
        <v>5.61</v>
      </c>
      <c r="BM15" s="24">
        <f>SUM(BM16:BM23)</f>
        <v>78488.388</v>
      </c>
    </row>
    <row r="16" spans="1:65" ht="12.75">
      <c r="A16" s="55" t="s">
        <v>17</v>
      </c>
      <c r="B16" s="55"/>
      <c r="C16" s="55"/>
      <c r="D16" s="55"/>
      <c r="E16" s="55"/>
      <c r="F16" s="55"/>
      <c r="G16" s="27" t="s">
        <v>11</v>
      </c>
      <c r="H16" s="35">
        <v>0.7598226127320953</v>
      </c>
      <c r="I16" s="29">
        <v>0.18</v>
      </c>
      <c r="J16" s="30">
        <f aca="true" t="shared" si="7" ref="J16:J23">I16*$J$39*$B$45</f>
        <v>1594.5120000000002</v>
      </c>
      <c r="K16" s="30">
        <f aca="true" t="shared" si="8" ref="K16:K23">I16*$K$39*$B$45</f>
        <v>684.7199999999999</v>
      </c>
      <c r="L16" s="30">
        <f aca="true" t="shared" si="9" ref="L16:L23">I16*$L$39*$B$45</f>
        <v>1733.616</v>
      </c>
      <c r="M16" s="30">
        <f aca="true" t="shared" si="10" ref="M16:M23">I16*$M$39*$B$45</f>
        <v>1018.2239999999999</v>
      </c>
      <c r="N16" s="30">
        <f aca="true" t="shared" si="11" ref="N16:N23">I16*$N$39*$B$45</f>
        <v>1515.456</v>
      </c>
      <c r="O16" s="30">
        <f aca="true" t="shared" si="12" ref="O16:O23">I16*$O$39*$B$45</f>
        <v>1125.3600000000001</v>
      </c>
      <c r="P16" s="30">
        <f aca="true" t="shared" si="13" ref="P16:P23">I16*$P$39*$B$45</f>
        <v>1242.432</v>
      </c>
      <c r="Q16" s="31" t="s">
        <v>11</v>
      </c>
      <c r="R16" s="29">
        <v>0.7598226127320953</v>
      </c>
      <c r="S16" s="29">
        <v>0.18</v>
      </c>
      <c r="T16" s="30">
        <f aca="true" t="shared" si="14" ref="T16:T23">S16*$T$39*$B$45</f>
        <v>788.8319999999999</v>
      </c>
      <c r="U16" s="31" t="s">
        <v>11</v>
      </c>
      <c r="V16" s="29">
        <v>0.7598226127320953</v>
      </c>
      <c r="W16" s="29">
        <v>0.18</v>
      </c>
      <c r="X16" s="30">
        <f aca="true" t="shared" si="15" ref="X16:X23">W16*$X$39*$B$45</f>
        <v>890.568</v>
      </c>
      <c r="Y16" s="30">
        <f aca="true" t="shared" si="16" ref="Y16:Y23">W16*$Y$39*$B$45</f>
        <v>1179.1439999999998</v>
      </c>
      <c r="Z16" s="30">
        <f aca="true" t="shared" si="17" ref="Z16:Z23">W16*$Z$39*$B$45</f>
        <v>1190.808</v>
      </c>
      <c r="AA16" s="30">
        <f aca="true" t="shared" si="18" ref="AA16:AA23">W16*$AA$39*$B$45</f>
        <v>892.512</v>
      </c>
      <c r="AB16" s="31" t="s">
        <v>11</v>
      </c>
      <c r="AC16" s="29">
        <v>0.7598226127320953</v>
      </c>
      <c r="AD16" s="29">
        <v>0.18</v>
      </c>
      <c r="AE16" s="30">
        <f>AD16*$AE$39*$B$45</f>
        <v>943.2719999999999</v>
      </c>
      <c r="AF16" s="30">
        <f aca="true" t="shared" si="19" ref="AF16:AF23">AD16*$AF$39*$B$45</f>
        <v>827.064</v>
      </c>
      <c r="AG16" s="30">
        <f aca="true" t="shared" si="20" ref="AG16:AG23">AD16*$AG$39*$B$45</f>
        <v>1067.4719999999998</v>
      </c>
      <c r="AH16" s="30">
        <f aca="true" t="shared" si="21" ref="AH16:AH23">AD16*$AH$39*$B$45</f>
        <v>1119.5279999999998</v>
      </c>
      <c r="AI16" s="30">
        <f aca="true" t="shared" si="22" ref="AI16:AI23">AD16*$AI$39*$B$45</f>
        <v>1576.3679999999997</v>
      </c>
      <c r="AJ16" s="30">
        <f aca="true" t="shared" si="23" ref="AJ16:AJ23">AD16*$AJ$39*$B$45</f>
        <v>1080.8639999999998</v>
      </c>
      <c r="AK16" s="30">
        <f aca="true" t="shared" si="24" ref="AK16:AK23">AD16*$AK$39*$B$45</f>
        <v>1098.3600000000001</v>
      </c>
      <c r="AL16" s="30">
        <f aca="true" t="shared" si="25" ref="AL16:AL23">AD16*$AL$39*$B$45</f>
        <v>1251.9360000000001</v>
      </c>
      <c r="AM16" s="30">
        <f aca="true" t="shared" si="26" ref="AM16:AM23">AD16*$AM$39*$B$45</f>
        <v>896.8319999999999</v>
      </c>
      <c r="AN16" s="30">
        <f aca="true" t="shared" si="27" ref="AN16:AN23">AD16*$AN$39*$B$45</f>
        <v>913.0319999999999</v>
      </c>
      <c r="AO16" s="30">
        <f aca="true" t="shared" si="28" ref="AO16:AO23">AD16*$AO$39*$B$45</f>
        <v>888.8399999999999</v>
      </c>
      <c r="AP16" s="30">
        <f aca="true" t="shared" si="29" ref="AP16:AP23">AD16*$AP$39*$B$45</f>
        <v>881.712</v>
      </c>
      <c r="AQ16" s="30">
        <f aca="true" t="shared" si="30" ref="AQ16:AQ23">AD16*$AQ$39*$B$45</f>
        <v>723.168</v>
      </c>
      <c r="AR16" s="31" t="s">
        <v>11</v>
      </c>
      <c r="AS16" s="29">
        <v>0.7747490284974095</v>
      </c>
      <c r="AT16" s="29">
        <v>0.18</v>
      </c>
      <c r="AU16" s="30">
        <f aca="true" t="shared" si="31" ref="AU16:AU23">AT16*$AU$39*$B$45</f>
        <v>1090.1519999999998</v>
      </c>
      <c r="AV16" s="30">
        <f aca="true" t="shared" si="32" ref="AV16:AV23">AT16*$AV$39*$B$45</f>
        <v>995.1120000000001</v>
      </c>
      <c r="AW16" s="30">
        <f aca="true" t="shared" si="33" ref="AW16:AW23">AT16*$AW$39*$B$45</f>
        <v>1058.8319999999999</v>
      </c>
      <c r="AX16" s="31" t="s">
        <v>11</v>
      </c>
      <c r="AY16" s="29">
        <v>0.7747490284974095</v>
      </c>
      <c r="AZ16" s="29">
        <v>0.18</v>
      </c>
      <c r="BA16" s="30">
        <f aca="true" t="shared" si="34" ref="BA16:BA23">AZ16*$BA$39*$B$45</f>
        <v>1030.752</v>
      </c>
      <c r="BB16" s="31" t="s">
        <v>11</v>
      </c>
      <c r="BC16" s="29">
        <v>0.602552062574731</v>
      </c>
      <c r="BD16" s="29">
        <v>0.18</v>
      </c>
      <c r="BE16" s="30">
        <f aca="true" t="shared" si="35" ref="BE16:BE23">BD16*$BE$39*$B$45</f>
        <v>1094.04</v>
      </c>
      <c r="BF16" s="31" t="s">
        <v>11</v>
      </c>
      <c r="BG16" s="29">
        <v>0.7598226127320953</v>
      </c>
      <c r="BH16" s="29">
        <v>0.18</v>
      </c>
      <c r="BI16" s="30">
        <f aca="true" t="shared" si="36" ref="BI16:BI23">BH16*$BI$39*$B$45</f>
        <v>1262.088</v>
      </c>
      <c r="BJ16" s="31" t="s">
        <v>11</v>
      </c>
      <c r="BK16" s="29">
        <v>0.602552062574731</v>
      </c>
      <c r="BL16" s="29">
        <v>0.18</v>
      </c>
      <c r="BM16" s="30">
        <f aca="true" t="shared" si="37" ref="BM16:BM23">BL16*$BM$39*$B$45</f>
        <v>2518.344</v>
      </c>
    </row>
    <row r="17" spans="1:65" ht="12.75">
      <c r="A17" s="55" t="s">
        <v>18</v>
      </c>
      <c r="B17" s="55"/>
      <c r="C17" s="55"/>
      <c r="D17" s="55"/>
      <c r="E17" s="55"/>
      <c r="F17" s="55"/>
      <c r="G17" s="27" t="s">
        <v>11</v>
      </c>
      <c r="H17" s="35">
        <v>6.63867871352785</v>
      </c>
      <c r="I17" s="29">
        <v>0.67</v>
      </c>
      <c r="J17" s="30">
        <f t="shared" si="7"/>
        <v>5935.128000000001</v>
      </c>
      <c r="K17" s="30">
        <f t="shared" si="8"/>
        <v>2548.6800000000003</v>
      </c>
      <c r="L17" s="30">
        <f t="shared" si="9"/>
        <v>6452.904</v>
      </c>
      <c r="M17" s="30">
        <f t="shared" si="10"/>
        <v>3790.0560000000005</v>
      </c>
      <c r="N17" s="30">
        <f t="shared" si="11"/>
        <v>5640.8640000000005</v>
      </c>
      <c r="O17" s="30">
        <f t="shared" si="12"/>
        <v>4188.84</v>
      </c>
      <c r="P17" s="30">
        <f t="shared" si="13"/>
        <v>4624.608000000001</v>
      </c>
      <c r="Q17" s="31" t="s">
        <v>11</v>
      </c>
      <c r="R17" s="29">
        <v>6.63867871352785</v>
      </c>
      <c r="S17" s="29">
        <v>0.67</v>
      </c>
      <c r="T17" s="30">
        <f t="shared" si="14"/>
        <v>2936.208</v>
      </c>
      <c r="U17" s="31" t="s">
        <v>11</v>
      </c>
      <c r="V17" s="29">
        <v>6.63867871352785</v>
      </c>
      <c r="W17" s="29">
        <v>0.67</v>
      </c>
      <c r="X17" s="30">
        <f t="shared" si="15"/>
        <v>3314.8920000000007</v>
      </c>
      <c r="Y17" s="30">
        <f t="shared" si="16"/>
        <v>4389.036</v>
      </c>
      <c r="Z17" s="30">
        <f t="shared" si="17"/>
        <v>4432.451999999999</v>
      </c>
      <c r="AA17" s="30">
        <f t="shared" si="18"/>
        <v>3322.1279999999997</v>
      </c>
      <c r="AB17" s="31" t="s">
        <v>11</v>
      </c>
      <c r="AC17" s="29">
        <v>6.63867871352785</v>
      </c>
      <c r="AD17" s="29">
        <v>0.67</v>
      </c>
      <c r="AE17" s="30">
        <f aca="true" t="shared" si="38" ref="AE17:AE23">AD17*$AE$39*$B$45</f>
        <v>3511.068</v>
      </c>
      <c r="AF17" s="30">
        <f t="shared" si="19"/>
        <v>3078.516</v>
      </c>
      <c r="AG17" s="30">
        <f t="shared" si="20"/>
        <v>3973.3680000000004</v>
      </c>
      <c r="AH17" s="30">
        <f t="shared" si="21"/>
        <v>4167.132</v>
      </c>
      <c r="AI17" s="30">
        <f t="shared" si="22"/>
        <v>5867.592000000001</v>
      </c>
      <c r="AJ17" s="30">
        <f t="shared" si="23"/>
        <v>4023.2160000000003</v>
      </c>
      <c r="AK17" s="30">
        <f t="shared" si="24"/>
        <v>4088.34</v>
      </c>
      <c r="AL17" s="30">
        <f t="shared" si="25"/>
        <v>4659.984</v>
      </c>
      <c r="AM17" s="30">
        <f t="shared" si="26"/>
        <v>3338.2080000000005</v>
      </c>
      <c r="AN17" s="30">
        <f t="shared" si="27"/>
        <v>3398.508</v>
      </c>
      <c r="AO17" s="30">
        <f t="shared" si="28"/>
        <v>3308.4600000000005</v>
      </c>
      <c r="AP17" s="30">
        <f t="shared" si="29"/>
        <v>3281.9280000000003</v>
      </c>
      <c r="AQ17" s="30">
        <f t="shared" si="30"/>
        <v>2691.7920000000004</v>
      </c>
      <c r="AR17" s="31" t="s">
        <v>11</v>
      </c>
      <c r="AS17" s="29">
        <v>6.769092940414508</v>
      </c>
      <c r="AT17" s="29">
        <v>0.67</v>
      </c>
      <c r="AU17" s="30">
        <f t="shared" si="31"/>
        <v>4057.788</v>
      </c>
      <c r="AV17" s="30">
        <f t="shared" si="32"/>
        <v>3704.028</v>
      </c>
      <c r="AW17" s="30">
        <f t="shared" si="33"/>
        <v>3941.2080000000005</v>
      </c>
      <c r="AX17" s="31" t="s">
        <v>11</v>
      </c>
      <c r="AY17" s="29">
        <v>6.769092940414508</v>
      </c>
      <c r="AZ17" s="29">
        <v>0.67</v>
      </c>
      <c r="BA17" s="30">
        <f t="shared" si="34"/>
        <v>3836.688</v>
      </c>
      <c r="BB17" s="31" t="s">
        <v>11</v>
      </c>
      <c r="BC17" s="29">
        <v>5.264583449581506</v>
      </c>
      <c r="BD17" s="29">
        <v>0.67</v>
      </c>
      <c r="BE17" s="30">
        <f t="shared" si="35"/>
        <v>4072.26</v>
      </c>
      <c r="BF17" s="31" t="s">
        <v>11</v>
      </c>
      <c r="BG17" s="29">
        <v>6.63867871352785</v>
      </c>
      <c r="BH17" s="29">
        <v>0.67</v>
      </c>
      <c r="BI17" s="30">
        <f t="shared" si="36"/>
        <v>4697.772</v>
      </c>
      <c r="BJ17" s="31" t="s">
        <v>11</v>
      </c>
      <c r="BK17" s="29">
        <v>5.264583449581506</v>
      </c>
      <c r="BL17" s="29">
        <v>0.67</v>
      </c>
      <c r="BM17" s="30">
        <f t="shared" si="37"/>
        <v>9373.836000000001</v>
      </c>
    </row>
    <row r="18" spans="1:65" ht="12.75">
      <c r="A18" s="55" t="s">
        <v>19</v>
      </c>
      <c r="B18" s="55"/>
      <c r="C18" s="55"/>
      <c r="D18" s="55"/>
      <c r="E18" s="55"/>
      <c r="F18" s="55"/>
      <c r="G18" s="27" t="s">
        <v>11</v>
      </c>
      <c r="H18" s="35">
        <v>23.528449933686996</v>
      </c>
      <c r="I18" s="29">
        <v>0.38</v>
      </c>
      <c r="J18" s="30">
        <f t="shared" si="7"/>
        <v>3366.192</v>
      </c>
      <c r="K18" s="30">
        <f t="shared" si="8"/>
        <v>1445.52</v>
      </c>
      <c r="L18" s="30">
        <f t="shared" si="9"/>
        <v>3659.8559999999998</v>
      </c>
      <c r="M18" s="30">
        <f t="shared" si="10"/>
        <v>2149.584</v>
      </c>
      <c r="N18" s="30">
        <f t="shared" si="11"/>
        <v>3199.2960000000003</v>
      </c>
      <c r="O18" s="30">
        <f t="shared" si="12"/>
        <v>2375.7599999999998</v>
      </c>
      <c r="P18" s="30">
        <f t="shared" si="13"/>
        <v>2622.9120000000003</v>
      </c>
      <c r="Q18" s="31" t="s">
        <v>11</v>
      </c>
      <c r="R18" s="29">
        <v>23.528449933686996</v>
      </c>
      <c r="S18" s="29">
        <v>0.38</v>
      </c>
      <c r="T18" s="30">
        <f t="shared" si="14"/>
        <v>1665.3120000000001</v>
      </c>
      <c r="U18" s="31" t="s">
        <v>11</v>
      </c>
      <c r="V18" s="29">
        <v>23.528449933686996</v>
      </c>
      <c r="W18" s="29">
        <v>0.38</v>
      </c>
      <c r="X18" s="30">
        <f t="shared" si="15"/>
        <v>1880.0880000000002</v>
      </c>
      <c r="Y18" s="30">
        <f t="shared" si="16"/>
        <v>2489.304</v>
      </c>
      <c r="Z18" s="30">
        <f t="shared" si="17"/>
        <v>2513.928</v>
      </c>
      <c r="AA18" s="30">
        <f t="shared" si="18"/>
        <v>1884.192</v>
      </c>
      <c r="AB18" s="31" t="s">
        <v>11</v>
      </c>
      <c r="AC18" s="29">
        <v>23.528449933686996</v>
      </c>
      <c r="AD18" s="29">
        <v>0.38</v>
      </c>
      <c r="AE18" s="30">
        <f t="shared" si="38"/>
        <v>1991.3519999999999</v>
      </c>
      <c r="AF18" s="30">
        <f t="shared" si="19"/>
        <v>1746.024</v>
      </c>
      <c r="AG18" s="30">
        <f t="shared" si="20"/>
        <v>2253.5519999999997</v>
      </c>
      <c r="AH18" s="30">
        <f t="shared" si="21"/>
        <v>2363.448</v>
      </c>
      <c r="AI18" s="30">
        <f t="shared" si="22"/>
        <v>3327.888</v>
      </c>
      <c r="AJ18" s="30">
        <f t="shared" si="23"/>
        <v>2281.8239999999996</v>
      </c>
      <c r="AK18" s="30">
        <f t="shared" si="24"/>
        <v>2318.7599999999998</v>
      </c>
      <c r="AL18" s="30">
        <f t="shared" si="25"/>
        <v>2642.976</v>
      </c>
      <c r="AM18" s="30">
        <f t="shared" si="26"/>
        <v>1893.3120000000001</v>
      </c>
      <c r="AN18" s="30">
        <f t="shared" si="27"/>
        <v>1927.5120000000002</v>
      </c>
      <c r="AO18" s="30">
        <f t="shared" si="28"/>
        <v>1876.44</v>
      </c>
      <c r="AP18" s="30">
        <f t="shared" si="29"/>
        <v>1861.3919999999998</v>
      </c>
      <c r="AQ18" s="30">
        <f t="shared" si="30"/>
        <v>1526.688</v>
      </c>
      <c r="AR18" s="31" t="s">
        <v>11</v>
      </c>
      <c r="AS18" s="29">
        <v>23.990657059585494</v>
      </c>
      <c r="AT18" s="29">
        <v>0.38</v>
      </c>
      <c r="AU18" s="30">
        <f t="shared" si="31"/>
        <v>2301.432</v>
      </c>
      <c r="AV18" s="30">
        <f t="shared" si="32"/>
        <v>2100.792</v>
      </c>
      <c r="AW18" s="30">
        <f t="shared" si="33"/>
        <v>2235.312</v>
      </c>
      <c r="AX18" s="31" t="s">
        <v>11</v>
      </c>
      <c r="AY18" s="29">
        <v>23.990657059585494</v>
      </c>
      <c r="AZ18" s="29">
        <v>0.38</v>
      </c>
      <c r="BA18" s="30">
        <f t="shared" si="34"/>
        <v>2176.0319999999997</v>
      </c>
      <c r="BB18" s="31" t="s">
        <v>11</v>
      </c>
      <c r="BC18" s="29">
        <v>18.658455011956956</v>
      </c>
      <c r="BD18" s="29">
        <v>0.38</v>
      </c>
      <c r="BE18" s="30">
        <f t="shared" si="35"/>
        <v>2309.64</v>
      </c>
      <c r="BF18" s="31" t="s">
        <v>11</v>
      </c>
      <c r="BG18" s="29">
        <v>23.528449933686996</v>
      </c>
      <c r="BH18" s="29">
        <v>0.38</v>
      </c>
      <c r="BI18" s="30">
        <f t="shared" si="36"/>
        <v>2664.408</v>
      </c>
      <c r="BJ18" s="31" t="s">
        <v>11</v>
      </c>
      <c r="BK18" s="29">
        <v>18.658455011956956</v>
      </c>
      <c r="BL18" s="29">
        <v>0.38</v>
      </c>
      <c r="BM18" s="30">
        <f t="shared" si="37"/>
        <v>5316.504000000001</v>
      </c>
    </row>
    <row r="19" spans="1:65" ht="12.75">
      <c r="A19" s="55" t="s">
        <v>20</v>
      </c>
      <c r="B19" s="55"/>
      <c r="C19" s="55"/>
      <c r="D19" s="55"/>
      <c r="E19" s="55"/>
      <c r="F19" s="55"/>
      <c r="G19" s="27" t="s">
        <v>11</v>
      </c>
      <c r="H19" s="35">
        <v>0.40813328912466834</v>
      </c>
      <c r="I19" s="29">
        <v>0.09</v>
      </c>
      <c r="J19" s="30">
        <f t="shared" si="7"/>
        <v>797.2560000000001</v>
      </c>
      <c r="K19" s="30">
        <f t="shared" si="8"/>
        <v>342.35999999999996</v>
      </c>
      <c r="L19" s="30">
        <f t="shared" si="9"/>
        <v>866.808</v>
      </c>
      <c r="M19" s="30">
        <f t="shared" si="10"/>
        <v>509.11199999999997</v>
      </c>
      <c r="N19" s="30">
        <f t="shared" si="11"/>
        <v>757.728</v>
      </c>
      <c r="O19" s="30">
        <f t="shared" si="12"/>
        <v>562.6800000000001</v>
      </c>
      <c r="P19" s="30">
        <f t="shared" si="13"/>
        <v>621.216</v>
      </c>
      <c r="Q19" s="31" t="s">
        <v>11</v>
      </c>
      <c r="R19" s="29">
        <v>0.40813328912466834</v>
      </c>
      <c r="S19" s="29">
        <v>0.09</v>
      </c>
      <c r="T19" s="30">
        <f t="shared" si="14"/>
        <v>394.41599999999994</v>
      </c>
      <c r="U19" s="31" t="s">
        <v>11</v>
      </c>
      <c r="V19" s="29">
        <v>0.40813328912466834</v>
      </c>
      <c r="W19" s="29">
        <v>0.09</v>
      </c>
      <c r="X19" s="30">
        <f t="shared" si="15"/>
        <v>445.284</v>
      </c>
      <c r="Y19" s="30">
        <f t="shared" si="16"/>
        <v>589.5719999999999</v>
      </c>
      <c r="Z19" s="30">
        <f t="shared" si="17"/>
        <v>595.404</v>
      </c>
      <c r="AA19" s="30">
        <f t="shared" si="18"/>
        <v>446.256</v>
      </c>
      <c r="AB19" s="31" t="s">
        <v>11</v>
      </c>
      <c r="AC19" s="29">
        <v>0.40813328912466834</v>
      </c>
      <c r="AD19" s="29">
        <v>0.09</v>
      </c>
      <c r="AE19" s="30">
        <f t="shared" si="38"/>
        <v>471.63599999999997</v>
      </c>
      <c r="AF19" s="30">
        <f t="shared" si="19"/>
        <v>413.532</v>
      </c>
      <c r="AG19" s="30">
        <f t="shared" si="20"/>
        <v>533.7359999999999</v>
      </c>
      <c r="AH19" s="30">
        <f t="shared" si="21"/>
        <v>559.7639999999999</v>
      </c>
      <c r="AI19" s="30">
        <f t="shared" si="22"/>
        <v>788.1839999999999</v>
      </c>
      <c r="AJ19" s="30">
        <f t="shared" si="23"/>
        <v>540.4319999999999</v>
      </c>
      <c r="AK19" s="30">
        <f t="shared" si="24"/>
        <v>549.1800000000001</v>
      </c>
      <c r="AL19" s="30">
        <f t="shared" si="25"/>
        <v>625.9680000000001</v>
      </c>
      <c r="AM19" s="30">
        <f t="shared" si="26"/>
        <v>448.41599999999994</v>
      </c>
      <c r="AN19" s="30">
        <f t="shared" si="27"/>
        <v>456.51599999999996</v>
      </c>
      <c r="AO19" s="30">
        <f t="shared" si="28"/>
        <v>444.41999999999996</v>
      </c>
      <c r="AP19" s="30">
        <f t="shared" si="29"/>
        <v>440.856</v>
      </c>
      <c r="AQ19" s="30">
        <f t="shared" si="30"/>
        <v>361.584</v>
      </c>
      <c r="AR19" s="31" t="s">
        <v>11</v>
      </c>
      <c r="AS19" s="29">
        <v>0.41615090673575134</v>
      </c>
      <c r="AT19" s="29">
        <v>0.09</v>
      </c>
      <c r="AU19" s="30">
        <f t="shared" si="31"/>
        <v>545.0759999999999</v>
      </c>
      <c r="AV19" s="30">
        <f t="shared" si="32"/>
        <v>497.55600000000004</v>
      </c>
      <c r="AW19" s="30">
        <f t="shared" si="33"/>
        <v>529.4159999999999</v>
      </c>
      <c r="AX19" s="31" t="s">
        <v>11</v>
      </c>
      <c r="AY19" s="29">
        <v>0.41615090673575134</v>
      </c>
      <c r="AZ19" s="29">
        <v>0.09</v>
      </c>
      <c r="BA19" s="30">
        <f t="shared" si="34"/>
        <v>515.376</v>
      </c>
      <c r="BB19" s="31" t="s">
        <v>11</v>
      </c>
      <c r="BC19" s="29">
        <v>0.3236565364687126</v>
      </c>
      <c r="BD19" s="29">
        <v>0.09</v>
      </c>
      <c r="BE19" s="30">
        <f t="shared" si="35"/>
        <v>547.02</v>
      </c>
      <c r="BF19" s="31" t="s">
        <v>11</v>
      </c>
      <c r="BG19" s="29">
        <v>0.40813328912466834</v>
      </c>
      <c r="BH19" s="29">
        <v>0.09</v>
      </c>
      <c r="BI19" s="30">
        <f t="shared" si="36"/>
        <v>631.044</v>
      </c>
      <c r="BJ19" s="31" t="s">
        <v>11</v>
      </c>
      <c r="BK19" s="29">
        <v>0.3236565364687126</v>
      </c>
      <c r="BL19" s="29">
        <v>0.09</v>
      </c>
      <c r="BM19" s="30">
        <f t="shared" si="37"/>
        <v>1259.172</v>
      </c>
    </row>
    <row r="20" spans="1:65" ht="43.5" customHeight="1">
      <c r="A20" s="55" t="s">
        <v>71</v>
      </c>
      <c r="B20" s="55"/>
      <c r="C20" s="55"/>
      <c r="D20" s="55"/>
      <c r="E20" s="55"/>
      <c r="F20" s="55"/>
      <c r="G20" s="36" t="s">
        <v>21</v>
      </c>
      <c r="H20" s="35">
        <v>12.083350464190978</v>
      </c>
      <c r="I20" s="29">
        <v>0.26</v>
      </c>
      <c r="J20" s="30">
        <f t="shared" si="7"/>
        <v>2303.184</v>
      </c>
      <c r="K20" s="30">
        <f t="shared" si="8"/>
        <v>989.04</v>
      </c>
      <c r="L20" s="30">
        <f t="shared" si="9"/>
        <v>2504.112</v>
      </c>
      <c r="M20" s="30">
        <f t="shared" si="10"/>
        <v>1470.768</v>
      </c>
      <c r="N20" s="30">
        <f t="shared" si="11"/>
        <v>2188.992</v>
      </c>
      <c r="O20" s="30">
        <f t="shared" si="12"/>
        <v>1625.52</v>
      </c>
      <c r="P20" s="30">
        <f t="shared" si="13"/>
        <v>1794.6240000000003</v>
      </c>
      <c r="Q20" s="37" t="s">
        <v>21</v>
      </c>
      <c r="R20" s="29">
        <v>12.083350464190978</v>
      </c>
      <c r="S20" s="29">
        <v>0.26</v>
      </c>
      <c r="T20" s="30">
        <f t="shared" si="14"/>
        <v>1139.424</v>
      </c>
      <c r="U20" s="37" t="s">
        <v>21</v>
      </c>
      <c r="V20" s="29">
        <v>12.083350464190978</v>
      </c>
      <c r="W20" s="29">
        <v>0.26</v>
      </c>
      <c r="X20" s="30">
        <f t="shared" si="15"/>
        <v>1286.3760000000002</v>
      </c>
      <c r="Y20" s="30">
        <f t="shared" si="16"/>
        <v>1703.208</v>
      </c>
      <c r="Z20" s="30">
        <f t="shared" si="17"/>
        <v>1720.056</v>
      </c>
      <c r="AA20" s="30">
        <f t="shared" si="18"/>
        <v>1289.184</v>
      </c>
      <c r="AB20" s="37" t="s">
        <v>21</v>
      </c>
      <c r="AC20" s="29">
        <v>12.083350464190978</v>
      </c>
      <c r="AD20" s="29">
        <v>0.26</v>
      </c>
      <c r="AE20" s="30">
        <f t="shared" si="38"/>
        <v>1362.504</v>
      </c>
      <c r="AF20" s="30">
        <f t="shared" si="19"/>
        <v>1194.6480000000001</v>
      </c>
      <c r="AG20" s="30">
        <f t="shared" si="20"/>
        <v>1541.904</v>
      </c>
      <c r="AH20" s="30">
        <f t="shared" si="21"/>
        <v>1617.0959999999998</v>
      </c>
      <c r="AI20" s="30">
        <f t="shared" si="22"/>
        <v>2276.9759999999997</v>
      </c>
      <c r="AJ20" s="30">
        <f t="shared" si="23"/>
        <v>1561.2479999999998</v>
      </c>
      <c r="AK20" s="30">
        <f t="shared" si="24"/>
        <v>1586.52</v>
      </c>
      <c r="AL20" s="30">
        <f t="shared" si="25"/>
        <v>1808.3519999999999</v>
      </c>
      <c r="AM20" s="30">
        <f t="shared" si="26"/>
        <v>1295.424</v>
      </c>
      <c r="AN20" s="30">
        <f t="shared" si="27"/>
        <v>1318.824</v>
      </c>
      <c r="AO20" s="30">
        <f t="shared" si="28"/>
        <v>1283.88</v>
      </c>
      <c r="AP20" s="30">
        <f t="shared" si="29"/>
        <v>1273.584</v>
      </c>
      <c r="AQ20" s="30">
        <f t="shared" si="30"/>
        <v>1044.576</v>
      </c>
      <c r="AR20" s="37" t="s">
        <v>21</v>
      </c>
      <c r="AS20" s="29">
        <v>12.32072312176166</v>
      </c>
      <c r="AT20" s="29">
        <v>0.26</v>
      </c>
      <c r="AU20" s="30">
        <f t="shared" si="31"/>
        <v>1574.6640000000002</v>
      </c>
      <c r="AV20" s="30">
        <f t="shared" si="32"/>
        <v>1437.384</v>
      </c>
      <c r="AW20" s="30">
        <f t="shared" si="33"/>
        <v>1529.424</v>
      </c>
      <c r="AX20" s="37" t="s">
        <v>21</v>
      </c>
      <c r="AY20" s="29">
        <v>12.32072312176166</v>
      </c>
      <c r="AZ20" s="29">
        <v>0.26</v>
      </c>
      <c r="BA20" s="30">
        <f t="shared" si="34"/>
        <v>1488.864</v>
      </c>
      <c r="BB20" s="37" t="s">
        <v>21</v>
      </c>
      <c r="BC20" s="29">
        <v>9.582299372259865</v>
      </c>
      <c r="BD20" s="29">
        <v>0.26</v>
      </c>
      <c r="BE20" s="30">
        <f t="shared" si="35"/>
        <v>1580.28</v>
      </c>
      <c r="BF20" s="37" t="s">
        <v>21</v>
      </c>
      <c r="BG20" s="29">
        <v>12.083350464190978</v>
      </c>
      <c r="BH20" s="29">
        <v>0.26</v>
      </c>
      <c r="BI20" s="30">
        <f t="shared" si="36"/>
        <v>1823.016</v>
      </c>
      <c r="BJ20" s="37" t="s">
        <v>21</v>
      </c>
      <c r="BK20" s="29">
        <v>9.582299372259865</v>
      </c>
      <c r="BL20" s="29">
        <v>0.26</v>
      </c>
      <c r="BM20" s="30">
        <f t="shared" si="37"/>
        <v>3637.608</v>
      </c>
    </row>
    <row r="21" spans="1:65" ht="12.75">
      <c r="A21" s="55" t="s">
        <v>72</v>
      </c>
      <c r="B21" s="55"/>
      <c r="C21" s="55"/>
      <c r="D21" s="55"/>
      <c r="E21" s="55"/>
      <c r="F21" s="55"/>
      <c r="G21" s="27" t="s">
        <v>11</v>
      </c>
      <c r="H21" s="35">
        <v>7.994505494505494</v>
      </c>
      <c r="I21" s="29">
        <v>1.85</v>
      </c>
      <c r="J21" s="30">
        <f t="shared" si="7"/>
        <v>16388.04</v>
      </c>
      <c r="K21" s="30">
        <f t="shared" si="8"/>
        <v>7037.400000000001</v>
      </c>
      <c r="L21" s="30">
        <f t="shared" si="9"/>
        <v>17817.72</v>
      </c>
      <c r="M21" s="30">
        <f t="shared" si="10"/>
        <v>10465.08</v>
      </c>
      <c r="N21" s="30">
        <f t="shared" si="11"/>
        <v>15575.52</v>
      </c>
      <c r="O21" s="30">
        <f t="shared" si="12"/>
        <v>11566.2</v>
      </c>
      <c r="P21" s="30">
        <f t="shared" si="13"/>
        <v>12769.440000000002</v>
      </c>
      <c r="Q21" s="31" t="s">
        <v>11</v>
      </c>
      <c r="R21" s="29">
        <v>7.994505494505494</v>
      </c>
      <c r="S21" s="29">
        <v>1.85</v>
      </c>
      <c r="T21" s="30">
        <f t="shared" si="14"/>
        <v>8107.4400000000005</v>
      </c>
      <c r="U21" s="31" t="s">
        <v>11</v>
      </c>
      <c r="V21" s="29">
        <v>7.994505494505494</v>
      </c>
      <c r="W21" s="29">
        <v>1.85</v>
      </c>
      <c r="X21" s="30">
        <f t="shared" si="15"/>
        <v>9153.060000000001</v>
      </c>
      <c r="Y21" s="30">
        <f t="shared" si="16"/>
        <v>12118.98</v>
      </c>
      <c r="Z21" s="30">
        <f t="shared" si="17"/>
        <v>12238.86</v>
      </c>
      <c r="AA21" s="30">
        <f t="shared" si="18"/>
        <v>9173.039999999999</v>
      </c>
      <c r="AB21" s="31" t="s">
        <v>11</v>
      </c>
      <c r="AC21" s="29">
        <v>7.994505494505494</v>
      </c>
      <c r="AD21" s="29">
        <v>1.85</v>
      </c>
      <c r="AE21" s="30">
        <f t="shared" si="38"/>
        <v>9694.74</v>
      </c>
      <c r="AF21" s="30">
        <f t="shared" si="19"/>
        <v>8500.380000000001</v>
      </c>
      <c r="AG21" s="30">
        <f t="shared" si="20"/>
        <v>10971.24</v>
      </c>
      <c r="AH21" s="30">
        <f t="shared" si="21"/>
        <v>11506.26</v>
      </c>
      <c r="AI21" s="30">
        <f t="shared" si="22"/>
        <v>16201.559999999998</v>
      </c>
      <c r="AJ21" s="30">
        <f t="shared" si="23"/>
        <v>11108.880000000001</v>
      </c>
      <c r="AK21" s="30">
        <f t="shared" si="24"/>
        <v>11288.7</v>
      </c>
      <c r="AL21" s="30">
        <f t="shared" si="25"/>
        <v>12867.119999999999</v>
      </c>
      <c r="AM21" s="30">
        <f t="shared" si="26"/>
        <v>9217.44</v>
      </c>
      <c r="AN21" s="30">
        <f t="shared" si="27"/>
        <v>9383.94</v>
      </c>
      <c r="AO21" s="30">
        <f t="shared" si="28"/>
        <v>9135.300000000001</v>
      </c>
      <c r="AP21" s="30">
        <f t="shared" si="29"/>
        <v>9062.039999999999</v>
      </c>
      <c r="AQ21" s="30">
        <f t="shared" si="30"/>
        <v>7432.5599999999995</v>
      </c>
      <c r="AR21" s="31" t="s">
        <v>11</v>
      </c>
      <c r="AS21" s="29">
        <v>21.35869565217391</v>
      </c>
      <c r="AT21" s="29">
        <v>1.85</v>
      </c>
      <c r="AU21" s="30">
        <f t="shared" si="31"/>
        <v>11204.34</v>
      </c>
      <c r="AV21" s="30">
        <f t="shared" si="32"/>
        <v>10227.54</v>
      </c>
      <c r="AW21" s="30">
        <f t="shared" si="33"/>
        <v>10882.44</v>
      </c>
      <c r="AX21" s="31" t="s">
        <v>11</v>
      </c>
      <c r="AY21" s="29">
        <v>21.35869565217391</v>
      </c>
      <c r="AZ21" s="29">
        <v>1.85</v>
      </c>
      <c r="BA21" s="30">
        <f t="shared" si="34"/>
        <v>10593.84</v>
      </c>
      <c r="BB21" s="31" t="s">
        <v>11</v>
      </c>
      <c r="BC21" s="29">
        <v>37.78846153846154</v>
      </c>
      <c r="BD21" s="29">
        <v>1.85</v>
      </c>
      <c r="BE21" s="30">
        <f t="shared" si="35"/>
        <v>11244.300000000001</v>
      </c>
      <c r="BF21" s="31" t="s">
        <v>11</v>
      </c>
      <c r="BG21" s="29">
        <v>7.994505494505494</v>
      </c>
      <c r="BH21" s="29">
        <v>1.85</v>
      </c>
      <c r="BI21" s="30">
        <f t="shared" si="36"/>
        <v>12971.46</v>
      </c>
      <c r="BJ21" s="31" t="s">
        <v>11</v>
      </c>
      <c r="BK21" s="29">
        <v>37.78846153846154</v>
      </c>
      <c r="BL21" s="29">
        <v>1.85</v>
      </c>
      <c r="BM21" s="30">
        <f t="shared" si="37"/>
        <v>25882.980000000003</v>
      </c>
    </row>
    <row r="22" spans="1:65" ht="12.75">
      <c r="A22" s="55" t="s">
        <v>73</v>
      </c>
      <c r="B22" s="55"/>
      <c r="C22" s="55"/>
      <c r="D22" s="55"/>
      <c r="E22" s="55"/>
      <c r="F22" s="55"/>
      <c r="G22" s="27" t="s">
        <v>11</v>
      </c>
      <c r="H22" s="35">
        <v>7.994505494505494</v>
      </c>
      <c r="I22" s="29">
        <v>2.18</v>
      </c>
      <c r="J22" s="30">
        <f t="shared" si="7"/>
        <v>19311.312000000005</v>
      </c>
      <c r="K22" s="30">
        <f t="shared" si="8"/>
        <v>8292.720000000001</v>
      </c>
      <c r="L22" s="30">
        <f t="shared" si="9"/>
        <v>20996.016000000003</v>
      </c>
      <c r="M22" s="30">
        <f t="shared" si="10"/>
        <v>12331.824</v>
      </c>
      <c r="N22" s="30">
        <f t="shared" si="11"/>
        <v>18353.856</v>
      </c>
      <c r="O22" s="30">
        <f t="shared" si="12"/>
        <v>13629.36</v>
      </c>
      <c r="P22" s="30">
        <f t="shared" si="13"/>
        <v>15047.232000000002</v>
      </c>
      <c r="Q22" s="31" t="s">
        <v>11</v>
      </c>
      <c r="R22" s="29">
        <v>7.994505494505494</v>
      </c>
      <c r="S22" s="29">
        <v>2.18</v>
      </c>
      <c r="T22" s="30">
        <f t="shared" si="14"/>
        <v>9553.632000000001</v>
      </c>
      <c r="U22" s="31" t="s">
        <v>11</v>
      </c>
      <c r="V22" s="29">
        <v>7.994505494505494</v>
      </c>
      <c r="W22" s="29">
        <v>2.18</v>
      </c>
      <c r="X22" s="30">
        <f t="shared" si="15"/>
        <v>10785.768</v>
      </c>
      <c r="Y22" s="30">
        <f t="shared" si="16"/>
        <v>14280.744000000002</v>
      </c>
      <c r="Z22" s="30">
        <f t="shared" si="17"/>
        <v>14422.008000000002</v>
      </c>
      <c r="AA22" s="30">
        <f t="shared" si="18"/>
        <v>10809.312000000002</v>
      </c>
      <c r="AB22" s="31" t="s">
        <v>11</v>
      </c>
      <c r="AC22" s="29">
        <v>7.994505494505494</v>
      </c>
      <c r="AD22" s="29">
        <v>2.18</v>
      </c>
      <c r="AE22" s="30">
        <f t="shared" si="38"/>
        <v>11424.072</v>
      </c>
      <c r="AF22" s="30">
        <f t="shared" si="19"/>
        <v>10016.664</v>
      </c>
      <c r="AG22" s="30">
        <f t="shared" si="20"/>
        <v>12928.272</v>
      </c>
      <c r="AH22" s="30">
        <f t="shared" si="21"/>
        <v>13558.728</v>
      </c>
      <c r="AI22" s="30">
        <f t="shared" si="22"/>
        <v>19091.568</v>
      </c>
      <c r="AJ22" s="30">
        <f t="shared" si="23"/>
        <v>13090.464</v>
      </c>
      <c r="AK22" s="30">
        <f t="shared" si="24"/>
        <v>13302.36</v>
      </c>
      <c r="AL22" s="30">
        <f t="shared" si="25"/>
        <v>15162.336000000003</v>
      </c>
      <c r="AM22" s="30">
        <f t="shared" si="26"/>
        <v>10861.632000000001</v>
      </c>
      <c r="AN22" s="30">
        <f t="shared" si="27"/>
        <v>11057.832</v>
      </c>
      <c r="AO22" s="30">
        <f t="shared" si="28"/>
        <v>10764.84</v>
      </c>
      <c r="AP22" s="30">
        <f t="shared" si="29"/>
        <v>10678.512</v>
      </c>
      <c r="AQ22" s="30">
        <f t="shared" si="30"/>
        <v>8758.368</v>
      </c>
      <c r="AR22" s="31" t="s">
        <v>11</v>
      </c>
      <c r="AS22" s="29">
        <v>21.35869565217391</v>
      </c>
      <c r="AT22" s="29">
        <v>2.18</v>
      </c>
      <c r="AU22" s="30">
        <f t="shared" si="31"/>
        <v>13202.952000000001</v>
      </c>
      <c r="AV22" s="30">
        <f t="shared" si="32"/>
        <v>12051.912</v>
      </c>
      <c r="AW22" s="30">
        <f t="shared" si="33"/>
        <v>12823.632</v>
      </c>
      <c r="AX22" s="31" t="s">
        <v>11</v>
      </c>
      <c r="AY22" s="29">
        <v>21.35869565217391</v>
      </c>
      <c r="AZ22" s="29">
        <v>2.18</v>
      </c>
      <c r="BA22" s="30">
        <f t="shared" si="34"/>
        <v>12483.552</v>
      </c>
      <c r="BB22" s="31" t="s">
        <v>11</v>
      </c>
      <c r="BC22" s="29">
        <v>37.78846153846154</v>
      </c>
      <c r="BD22" s="29">
        <v>2.18</v>
      </c>
      <c r="BE22" s="30">
        <f t="shared" si="35"/>
        <v>13250.04</v>
      </c>
      <c r="BF22" s="31" t="s">
        <v>11</v>
      </c>
      <c r="BG22" s="29">
        <v>7.994505494505494</v>
      </c>
      <c r="BH22" s="29">
        <v>2.18</v>
      </c>
      <c r="BI22" s="30">
        <f t="shared" si="36"/>
        <v>15285.287999999999</v>
      </c>
      <c r="BJ22" s="31" t="s">
        <v>11</v>
      </c>
      <c r="BK22" s="29">
        <v>37.78846153846154</v>
      </c>
      <c r="BL22" s="29">
        <v>2.18</v>
      </c>
      <c r="BM22" s="30">
        <f t="shared" si="37"/>
        <v>30499.944000000003</v>
      </c>
    </row>
    <row r="23" spans="1:65" ht="12.75">
      <c r="A23" s="55" t="s">
        <v>74</v>
      </c>
      <c r="B23" s="55"/>
      <c r="C23" s="55"/>
      <c r="D23" s="55"/>
      <c r="E23" s="55"/>
      <c r="F23" s="55"/>
      <c r="G23" s="27" t="s">
        <v>11</v>
      </c>
      <c r="H23" s="35">
        <v>7.994505494505494</v>
      </c>
      <c r="I23" s="29">
        <v>0</v>
      </c>
      <c r="J23" s="30">
        <f t="shared" si="7"/>
        <v>0</v>
      </c>
      <c r="K23" s="30">
        <f t="shared" si="8"/>
        <v>0</v>
      </c>
      <c r="L23" s="30">
        <f t="shared" si="9"/>
        <v>0</v>
      </c>
      <c r="M23" s="30">
        <f t="shared" si="10"/>
        <v>0</v>
      </c>
      <c r="N23" s="30">
        <f t="shared" si="11"/>
        <v>0</v>
      </c>
      <c r="O23" s="30">
        <f t="shared" si="12"/>
        <v>0</v>
      </c>
      <c r="P23" s="30">
        <f t="shared" si="13"/>
        <v>0</v>
      </c>
      <c r="Q23" s="31" t="s">
        <v>11</v>
      </c>
      <c r="R23" s="29">
        <v>7.994505494505494</v>
      </c>
      <c r="S23" s="29">
        <v>0</v>
      </c>
      <c r="T23" s="30">
        <f t="shared" si="14"/>
        <v>0</v>
      </c>
      <c r="U23" s="31" t="s">
        <v>11</v>
      </c>
      <c r="V23" s="29">
        <v>7.994505494505494</v>
      </c>
      <c r="W23" s="29">
        <v>0</v>
      </c>
      <c r="X23" s="30">
        <f t="shared" si="15"/>
        <v>0</v>
      </c>
      <c r="Y23" s="30">
        <f t="shared" si="16"/>
        <v>0</v>
      </c>
      <c r="Z23" s="30">
        <f t="shared" si="17"/>
        <v>0</v>
      </c>
      <c r="AA23" s="30">
        <f t="shared" si="18"/>
        <v>0</v>
      </c>
      <c r="AB23" s="31" t="s">
        <v>11</v>
      </c>
      <c r="AC23" s="29">
        <v>7.994505494505494</v>
      </c>
      <c r="AD23" s="29">
        <v>0</v>
      </c>
      <c r="AE23" s="30">
        <f t="shared" si="38"/>
        <v>0</v>
      </c>
      <c r="AF23" s="30">
        <f t="shared" si="19"/>
        <v>0</v>
      </c>
      <c r="AG23" s="30">
        <f t="shared" si="20"/>
        <v>0</v>
      </c>
      <c r="AH23" s="30">
        <f t="shared" si="21"/>
        <v>0</v>
      </c>
      <c r="AI23" s="30">
        <f t="shared" si="22"/>
        <v>0</v>
      </c>
      <c r="AJ23" s="30">
        <f t="shared" si="23"/>
        <v>0</v>
      </c>
      <c r="AK23" s="30">
        <f t="shared" si="24"/>
        <v>0</v>
      </c>
      <c r="AL23" s="30">
        <f t="shared" si="25"/>
        <v>0</v>
      </c>
      <c r="AM23" s="30">
        <f t="shared" si="26"/>
        <v>0</v>
      </c>
      <c r="AN23" s="30">
        <f t="shared" si="27"/>
        <v>0</v>
      </c>
      <c r="AO23" s="30">
        <f t="shared" si="28"/>
        <v>0</v>
      </c>
      <c r="AP23" s="30">
        <f t="shared" si="29"/>
        <v>0</v>
      </c>
      <c r="AQ23" s="30">
        <f t="shared" si="30"/>
        <v>0</v>
      </c>
      <c r="AR23" s="31" t="s">
        <v>11</v>
      </c>
      <c r="AS23" s="29">
        <v>21.35869565217391</v>
      </c>
      <c r="AT23" s="29">
        <v>0</v>
      </c>
      <c r="AU23" s="30">
        <f t="shared" si="31"/>
        <v>0</v>
      </c>
      <c r="AV23" s="30">
        <f t="shared" si="32"/>
        <v>0</v>
      </c>
      <c r="AW23" s="30">
        <f t="shared" si="33"/>
        <v>0</v>
      </c>
      <c r="AX23" s="31" t="s">
        <v>11</v>
      </c>
      <c r="AY23" s="29">
        <v>21.35869565217391</v>
      </c>
      <c r="AZ23" s="29">
        <v>0</v>
      </c>
      <c r="BA23" s="30">
        <f t="shared" si="34"/>
        <v>0</v>
      </c>
      <c r="BB23" s="31" t="s">
        <v>11</v>
      </c>
      <c r="BC23" s="29">
        <v>37.78846153846154</v>
      </c>
      <c r="BD23" s="29">
        <v>0</v>
      </c>
      <c r="BE23" s="30">
        <f t="shared" si="35"/>
        <v>0</v>
      </c>
      <c r="BF23" s="31" t="s">
        <v>11</v>
      </c>
      <c r="BG23" s="29">
        <v>7.994505494505494</v>
      </c>
      <c r="BH23" s="29">
        <v>0</v>
      </c>
      <c r="BI23" s="30">
        <f t="shared" si="36"/>
        <v>0</v>
      </c>
      <c r="BJ23" s="31" t="s">
        <v>11</v>
      </c>
      <c r="BK23" s="29">
        <v>37.78846153846154</v>
      </c>
      <c r="BL23" s="29">
        <v>0</v>
      </c>
      <c r="BM23" s="30">
        <f t="shared" si="37"/>
        <v>0</v>
      </c>
    </row>
    <row r="24" spans="1:65" ht="13.5" customHeight="1">
      <c r="A24" s="56" t="s">
        <v>22</v>
      </c>
      <c r="B24" s="56"/>
      <c r="C24" s="56"/>
      <c r="D24" s="56"/>
      <c r="E24" s="56"/>
      <c r="F24" s="56"/>
      <c r="G24" s="33"/>
      <c r="H24" s="20">
        <f>SUM(H25:H28)</f>
        <v>33.76989389920425</v>
      </c>
      <c r="I24" s="38">
        <f>SUM(I25:I28)</f>
        <v>5.59</v>
      </c>
      <c r="J24" s="24">
        <f aca="true" t="shared" si="39" ref="J24:P24">SUM(J25:J28)</f>
        <v>49518.456000000006</v>
      </c>
      <c r="K24" s="24">
        <f t="shared" si="39"/>
        <v>21264.36</v>
      </c>
      <c r="L24" s="24">
        <f t="shared" si="39"/>
        <v>53838.407999999996</v>
      </c>
      <c r="M24" s="24">
        <f t="shared" si="39"/>
        <v>31621.512</v>
      </c>
      <c r="N24" s="24">
        <f t="shared" si="39"/>
        <v>47063.328</v>
      </c>
      <c r="O24" s="24">
        <f t="shared" si="39"/>
        <v>34948.68000000001</v>
      </c>
      <c r="P24" s="24">
        <f t="shared" si="39"/>
        <v>38584.416000000005</v>
      </c>
      <c r="Q24" s="34"/>
      <c r="R24" s="38">
        <f>SUM(R25:R28)</f>
        <v>33.76989389920425</v>
      </c>
      <c r="S24" s="38">
        <f>SUM(S25:S28)</f>
        <v>5.59</v>
      </c>
      <c r="T24" s="24">
        <f>SUM(T25:T28)</f>
        <v>24497.616</v>
      </c>
      <c r="U24" s="34"/>
      <c r="V24" s="38">
        <f aca="true" t="shared" si="40" ref="V24:AA24">SUM(V25:V28)</f>
        <v>33.76989389920425</v>
      </c>
      <c r="W24" s="38">
        <f>SUM(W25:W28)</f>
        <v>5.220000000000001</v>
      </c>
      <c r="X24" s="24">
        <f t="shared" si="40"/>
        <v>25826.472000000005</v>
      </c>
      <c r="Y24" s="24">
        <f t="shared" si="40"/>
        <v>34195.176</v>
      </c>
      <c r="Z24" s="24">
        <f t="shared" si="40"/>
        <v>34533.432</v>
      </c>
      <c r="AA24" s="24">
        <f t="shared" si="40"/>
        <v>25882.848000000005</v>
      </c>
      <c r="AB24" s="34"/>
      <c r="AC24" s="38">
        <f aca="true" t="shared" si="41" ref="AC24:AJ24">SUM(AC25:AC28)</f>
        <v>33.76989389920425</v>
      </c>
      <c r="AD24" s="38">
        <f t="shared" si="41"/>
        <v>5.220000000000001</v>
      </c>
      <c r="AE24" s="24">
        <f>SUM(AE25:AE28)</f>
        <v>27354.888</v>
      </c>
      <c r="AF24" s="24">
        <f t="shared" si="41"/>
        <v>23984.856</v>
      </c>
      <c r="AG24" s="24">
        <f t="shared" si="41"/>
        <v>30956.688000000002</v>
      </c>
      <c r="AH24" s="24">
        <f t="shared" si="41"/>
        <v>32466.311999999998</v>
      </c>
      <c r="AI24" s="24">
        <f t="shared" si="41"/>
        <v>45714.672000000006</v>
      </c>
      <c r="AJ24" s="24">
        <f t="shared" si="41"/>
        <v>31345.056</v>
      </c>
      <c r="AK24" s="24">
        <f aca="true" t="shared" si="42" ref="AK24:AQ24">SUM(AK25:AK28)</f>
        <v>31852.440000000006</v>
      </c>
      <c r="AL24" s="24">
        <f t="shared" si="42"/>
        <v>36306.14400000001</v>
      </c>
      <c r="AM24" s="24">
        <f t="shared" si="42"/>
        <v>26008.128</v>
      </c>
      <c r="AN24" s="24">
        <f t="shared" si="42"/>
        <v>26477.928</v>
      </c>
      <c r="AO24" s="24">
        <f t="shared" si="42"/>
        <v>25776.36</v>
      </c>
      <c r="AP24" s="24">
        <f t="shared" si="42"/>
        <v>25569.648</v>
      </c>
      <c r="AQ24" s="24">
        <f t="shared" si="42"/>
        <v>20971.872</v>
      </c>
      <c r="AR24" s="34"/>
      <c r="AS24" s="23">
        <f>SUM(AS25:AS28)</f>
        <v>20.730246113989633</v>
      </c>
      <c r="AT24" s="38">
        <f>SUM(AT25:AT28)</f>
        <v>5.59</v>
      </c>
      <c r="AU24" s="24">
        <f>SUM(AU25:AU28)</f>
        <v>33855.276</v>
      </c>
      <c r="AV24" s="24">
        <f>SUM(AV25:AV28)</f>
        <v>30903.755999999998</v>
      </c>
      <c r="AW24" s="24">
        <f>SUM(AW25:AW28)</f>
        <v>32882.616</v>
      </c>
      <c r="AX24" s="34"/>
      <c r="AY24" s="23">
        <f>SUM(AY25:AY28)</f>
        <v>20.730246113989633</v>
      </c>
      <c r="AZ24" s="38">
        <f>SUM(AZ25:AZ28)</f>
        <v>5.59</v>
      </c>
      <c r="BA24" s="24">
        <f>SUM(BA25:BA28)</f>
        <v>32010.576</v>
      </c>
      <c r="BB24" s="23"/>
      <c r="BC24" s="23">
        <f>SUM(BC25:BC28)</f>
        <v>16.12270825029892</v>
      </c>
      <c r="BD24" s="38">
        <f>SUM(BD25:BD28)</f>
        <v>5.59</v>
      </c>
      <c r="BE24" s="24">
        <f>SUM(BE25:BE28)</f>
        <v>33976.020000000004</v>
      </c>
      <c r="BF24" s="34"/>
      <c r="BG24" s="38">
        <f>SUM(BG25:BG28)</f>
        <v>33.76989389920425</v>
      </c>
      <c r="BH24" s="38">
        <f>SUM(BH25:BH28)</f>
        <v>5.220000000000001</v>
      </c>
      <c r="BI24" s="24">
        <f>SUM(BI25:BI28)</f>
        <v>36600.551999999996</v>
      </c>
      <c r="BJ24" s="23"/>
      <c r="BK24" s="23">
        <f>SUM(BK25:BK28)</f>
        <v>16.12270825029892</v>
      </c>
      <c r="BL24" s="38">
        <f>SUM(BL25:BL28)</f>
        <v>5.220000000000001</v>
      </c>
      <c r="BM24" s="24">
        <f>SUM(BM25:BM28)</f>
        <v>73031.97600000001</v>
      </c>
    </row>
    <row r="25" spans="1:65" ht="12.75">
      <c r="A25" s="55" t="s">
        <v>75</v>
      </c>
      <c r="B25" s="55"/>
      <c r="C25" s="55"/>
      <c r="D25" s="55"/>
      <c r="E25" s="55"/>
      <c r="F25" s="55"/>
      <c r="G25" s="27" t="s">
        <v>23</v>
      </c>
      <c r="H25" s="28">
        <v>0.3445907540735127</v>
      </c>
      <c r="I25" s="29">
        <v>0</v>
      </c>
      <c r="J25" s="30">
        <f>I25*$J$39*$B$45</f>
        <v>0</v>
      </c>
      <c r="K25" s="30">
        <f>I25*$K$39*$B$45</f>
        <v>0</v>
      </c>
      <c r="L25" s="30">
        <f>I25*$L$39*$B$45</f>
        <v>0</v>
      </c>
      <c r="M25" s="30">
        <f>I25*$M$39*$B$45</f>
        <v>0</v>
      </c>
      <c r="N25" s="30">
        <f>I25*$N$39*$B$45</f>
        <v>0</v>
      </c>
      <c r="O25" s="30">
        <f>I25*$O$39*$B$45</f>
        <v>0</v>
      </c>
      <c r="P25" s="30">
        <f>I25*$P$39*$B$45</f>
        <v>0</v>
      </c>
      <c r="Q25" s="31" t="s">
        <v>23</v>
      </c>
      <c r="R25" s="29">
        <v>0.3445907540735127</v>
      </c>
      <c r="S25" s="29">
        <v>0</v>
      </c>
      <c r="T25" s="30">
        <f>S25*$T$39*$B$45</f>
        <v>0</v>
      </c>
      <c r="U25" s="31" t="s">
        <v>23</v>
      </c>
      <c r="V25" s="29">
        <v>0.3445907540735127</v>
      </c>
      <c r="W25" s="29">
        <v>0</v>
      </c>
      <c r="X25" s="30">
        <f>W25*$X$39*$B$45</f>
        <v>0</v>
      </c>
      <c r="Y25" s="30">
        <f>W25*$Y$39*$B$45</f>
        <v>0</v>
      </c>
      <c r="Z25" s="30">
        <f>W25*$Z$39*$B$45</f>
        <v>0</v>
      </c>
      <c r="AA25" s="30">
        <f>W25*$AA$39*$B$45</f>
        <v>0</v>
      </c>
      <c r="AB25" s="31" t="s">
        <v>23</v>
      </c>
      <c r="AC25" s="29">
        <v>0.3445907540735127</v>
      </c>
      <c r="AD25" s="29">
        <v>0</v>
      </c>
      <c r="AE25" s="30">
        <f>AD25*$AE$39*$B$45</f>
        <v>0</v>
      </c>
      <c r="AF25" s="30">
        <f>AD25*$AF$39*$B$45</f>
        <v>0</v>
      </c>
      <c r="AG25" s="30">
        <f>AD25*$AG$39*$B$45</f>
        <v>0</v>
      </c>
      <c r="AH25" s="30">
        <f>AD25*$AH$39*$B$45</f>
        <v>0</v>
      </c>
      <c r="AI25" s="30">
        <f>AD25*$AI$39*$B$45</f>
        <v>0</v>
      </c>
      <c r="AJ25" s="30">
        <f>AD25*$AJ$39*$B$45</f>
        <v>0</v>
      </c>
      <c r="AK25" s="30">
        <f>AD25*$AK$39*$B$45</f>
        <v>0</v>
      </c>
      <c r="AL25" s="30">
        <f>AD25*$AL$39*$B$45</f>
        <v>0</v>
      </c>
      <c r="AM25" s="30">
        <f>AD25*$AM$39*$B$45</f>
        <v>0</v>
      </c>
      <c r="AN25" s="30">
        <f>AD25*$AN$39*$B$45</f>
        <v>0</v>
      </c>
      <c r="AO25" s="30">
        <f>AD25*$AO$39*$B$45</f>
        <v>0</v>
      </c>
      <c r="AP25" s="30">
        <f>AD25*$AP$39*$B$45</f>
        <v>0</v>
      </c>
      <c r="AQ25" s="30">
        <f>AD25*$AQ$39*$B$45</f>
        <v>0</v>
      </c>
      <c r="AR25" s="31" t="s">
        <v>23</v>
      </c>
      <c r="AS25" s="29">
        <v>0.35136010362694303</v>
      </c>
      <c r="AT25" s="29">
        <v>0</v>
      </c>
      <c r="AU25" s="30">
        <f>AT25*$AU$39*$B$45</f>
        <v>0</v>
      </c>
      <c r="AV25" s="30">
        <f>AT25*$AV$39*$B$45</f>
        <v>0</v>
      </c>
      <c r="AW25" s="30">
        <f>AT25*$AW$39*$B$45</f>
        <v>0</v>
      </c>
      <c r="AX25" s="31" t="s">
        <v>23</v>
      </c>
      <c r="AY25" s="29">
        <v>0.35136010362694303</v>
      </c>
      <c r="AZ25" s="29">
        <v>0</v>
      </c>
      <c r="BA25" s="30">
        <f>AZ25*$BA$39*$B$45</f>
        <v>0</v>
      </c>
      <c r="BB25" s="31" t="s">
        <v>23</v>
      </c>
      <c r="BC25" s="29">
        <v>0.2732662415304902</v>
      </c>
      <c r="BD25" s="29">
        <v>0</v>
      </c>
      <c r="BE25" s="30">
        <f>BD25*$BE$39*$B$45</f>
        <v>0</v>
      </c>
      <c r="BF25" s="31" t="s">
        <v>23</v>
      </c>
      <c r="BG25" s="29">
        <v>0.3445907540735127</v>
      </c>
      <c r="BH25" s="29">
        <v>0</v>
      </c>
      <c r="BI25" s="30">
        <f>BH25*$BI$39*$B$45</f>
        <v>0</v>
      </c>
      <c r="BJ25" s="31" t="s">
        <v>23</v>
      </c>
      <c r="BK25" s="29">
        <v>0.2732662415304902</v>
      </c>
      <c r="BL25" s="29">
        <v>0</v>
      </c>
      <c r="BM25" s="30">
        <f>BL25*$BM$39*$B$45</f>
        <v>0</v>
      </c>
    </row>
    <row r="26" spans="1:65" ht="37.5" customHeight="1">
      <c r="A26" s="60" t="s">
        <v>76</v>
      </c>
      <c r="B26" s="60"/>
      <c r="C26" s="60"/>
      <c r="D26" s="60"/>
      <c r="E26" s="60"/>
      <c r="F26" s="60"/>
      <c r="G26" s="27" t="s">
        <v>23</v>
      </c>
      <c r="H26" s="28">
        <v>7.580996589617279</v>
      </c>
      <c r="I26" s="29">
        <v>0.14</v>
      </c>
      <c r="J26" s="30">
        <f>I26*$J$39*$B$45</f>
        <v>1240.1760000000002</v>
      </c>
      <c r="K26" s="30">
        <f>I26*$K$39*$B$45</f>
        <v>532.5600000000001</v>
      </c>
      <c r="L26" s="30">
        <f>I26*$L$39*$B$45</f>
        <v>1348.3680000000002</v>
      </c>
      <c r="M26" s="30">
        <f>I26*$M$39*$B$45</f>
        <v>791.9520000000001</v>
      </c>
      <c r="N26" s="30">
        <f>I26*$N$39*$B$45</f>
        <v>1178.688</v>
      </c>
      <c r="O26" s="30">
        <f>I26*$O$39*$B$45</f>
        <v>875.2800000000002</v>
      </c>
      <c r="P26" s="30">
        <f>I26*$P$39*$B$45</f>
        <v>966.3360000000002</v>
      </c>
      <c r="Q26" s="31" t="s">
        <v>23</v>
      </c>
      <c r="R26" s="29">
        <v>7.580996589617279</v>
      </c>
      <c r="S26" s="29">
        <v>0.14</v>
      </c>
      <c r="T26" s="30">
        <f>S26*$T$39*$B$45</f>
        <v>613.5360000000001</v>
      </c>
      <c r="U26" s="31" t="s">
        <v>23</v>
      </c>
      <c r="V26" s="29">
        <v>7.580996589617279</v>
      </c>
      <c r="W26" s="29">
        <v>0</v>
      </c>
      <c r="X26" s="30">
        <f>W26*$X$39*$B$45</f>
        <v>0</v>
      </c>
      <c r="Y26" s="30">
        <f>W26*$Y$39*$B$45</f>
        <v>0</v>
      </c>
      <c r="Z26" s="30">
        <f>W26*$Z$39*$B$45</f>
        <v>0</v>
      </c>
      <c r="AA26" s="30">
        <f>W26*$AA$39*$B$45</f>
        <v>0</v>
      </c>
      <c r="AB26" s="31" t="s">
        <v>23</v>
      </c>
      <c r="AC26" s="29">
        <v>7.580996589617279</v>
      </c>
      <c r="AD26" s="29">
        <v>0</v>
      </c>
      <c r="AE26" s="30">
        <f>AD26*$AE$39*$B$45</f>
        <v>0</v>
      </c>
      <c r="AF26" s="30">
        <f>AD26*$AF$39*$B$45</f>
        <v>0</v>
      </c>
      <c r="AG26" s="30">
        <f>AD26*$AG$39*$B$45</f>
        <v>0</v>
      </c>
      <c r="AH26" s="30">
        <f>AD26*$AH$39*$B$45</f>
        <v>0</v>
      </c>
      <c r="AI26" s="30">
        <f>AD26*$AI$39*$B$45</f>
        <v>0</v>
      </c>
      <c r="AJ26" s="30">
        <f>AD26*$AJ$39*$B$45</f>
        <v>0</v>
      </c>
      <c r="AK26" s="30">
        <f>AD26*$AK$39*$B$45</f>
        <v>0</v>
      </c>
      <c r="AL26" s="30">
        <f>AD26*$AL$39*$B$45</f>
        <v>0</v>
      </c>
      <c r="AM26" s="30">
        <f>AD26*$AM$39*$B$45</f>
        <v>0</v>
      </c>
      <c r="AN26" s="30">
        <f>AD26*$AN$39*$B$45</f>
        <v>0</v>
      </c>
      <c r="AO26" s="30">
        <f>AD26*$AO$39*$B$45</f>
        <v>0</v>
      </c>
      <c r="AP26" s="30">
        <f>AD26*$AP$39*$B$45</f>
        <v>0</v>
      </c>
      <c r="AQ26" s="30">
        <f>AD26*$AQ$39*$B$45</f>
        <v>0</v>
      </c>
      <c r="AR26" s="31" t="s">
        <v>23</v>
      </c>
      <c r="AS26" s="29">
        <v>1.4054404145077721</v>
      </c>
      <c r="AT26" s="29">
        <v>0.14</v>
      </c>
      <c r="AU26" s="30">
        <f>AT26*$AU$39*$B$45</f>
        <v>847.896</v>
      </c>
      <c r="AV26" s="30">
        <f>AT26*$AV$39*$B$45</f>
        <v>773.9760000000001</v>
      </c>
      <c r="AW26" s="30">
        <f>AT26*$AW$39*$B$45</f>
        <v>823.5360000000001</v>
      </c>
      <c r="AX26" s="31" t="s">
        <v>23</v>
      </c>
      <c r="AY26" s="29">
        <v>1.4054404145077721</v>
      </c>
      <c r="AZ26" s="29">
        <v>0.14</v>
      </c>
      <c r="BA26" s="30">
        <f>AZ26*$BA$39*$B$45</f>
        <v>801.6960000000001</v>
      </c>
      <c r="BB26" s="31" t="s">
        <v>23</v>
      </c>
      <c r="BC26" s="29">
        <v>1.0930649661219607</v>
      </c>
      <c r="BD26" s="29">
        <v>0.14</v>
      </c>
      <c r="BE26" s="30">
        <f>BD26*$BE$39*$B$45</f>
        <v>850.9200000000001</v>
      </c>
      <c r="BF26" s="31" t="s">
        <v>23</v>
      </c>
      <c r="BG26" s="29">
        <v>7.580996589617279</v>
      </c>
      <c r="BH26" s="29">
        <v>0</v>
      </c>
      <c r="BI26" s="30">
        <f>BH26*$BI$39*$B$45</f>
        <v>0</v>
      </c>
      <c r="BJ26" s="31" t="s">
        <v>23</v>
      </c>
      <c r="BK26" s="29">
        <v>1.0930649661219607</v>
      </c>
      <c r="BL26" s="29">
        <v>0</v>
      </c>
      <c r="BM26" s="30">
        <f>BL26*$BM$39*$B$45</f>
        <v>0</v>
      </c>
    </row>
    <row r="27" spans="1:65" ht="45" customHeight="1">
      <c r="A27" s="60" t="s">
        <v>77</v>
      </c>
      <c r="B27" s="60"/>
      <c r="C27" s="60"/>
      <c r="D27" s="60"/>
      <c r="E27" s="60"/>
      <c r="F27" s="60"/>
      <c r="G27" s="36" t="s">
        <v>24</v>
      </c>
      <c r="H27" s="39">
        <v>2.067544524441076</v>
      </c>
      <c r="I27" s="29">
        <v>0.03</v>
      </c>
      <c r="J27" s="30">
        <f>I27*$J$39*$B$45</f>
        <v>265.752</v>
      </c>
      <c r="K27" s="30">
        <f>I27*$K$39*$B$45</f>
        <v>114.12</v>
      </c>
      <c r="L27" s="30">
        <f>I27*$L$39*$B$45</f>
        <v>288.936</v>
      </c>
      <c r="M27" s="30">
        <f>I27*$M$39*$B$45</f>
        <v>169.704</v>
      </c>
      <c r="N27" s="30">
        <f>I27*$N$39*$B$45</f>
        <v>252.57599999999996</v>
      </c>
      <c r="O27" s="30">
        <f>I27*$O$39*$B$45</f>
        <v>187.56</v>
      </c>
      <c r="P27" s="30">
        <f>I27*$P$39*$B$45</f>
        <v>207.072</v>
      </c>
      <c r="Q27" s="37" t="s">
        <v>24</v>
      </c>
      <c r="R27" s="40">
        <v>2.067544524441076</v>
      </c>
      <c r="S27" s="29">
        <v>0.03</v>
      </c>
      <c r="T27" s="30">
        <f>S27*$T$39*$B$45</f>
        <v>131.47199999999998</v>
      </c>
      <c r="U27" s="37" t="s">
        <v>24</v>
      </c>
      <c r="V27" s="40">
        <v>2.067544524441076</v>
      </c>
      <c r="W27" s="29">
        <v>0.03</v>
      </c>
      <c r="X27" s="30">
        <f>W27*$X$39*$B$45</f>
        <v>148.428</v>
      </c>
      <c r="Y27" s="30">
        <f>W27*$Y$39*$B$45</f>
        <v>196.524</v>
      </c>
      <c r="Z27" s="30">
        <f>W27*$Z$39*$B$45</f>
        <v>198.46799999999996</v>
      </c>
      <c r="AA27" s="30">
        <f>W27*$AA$39*$B$45</f>
        <v>148.75199999999998</v>
      </c>
      <c r="AB27" s="37" t="s">
        <v>24</v>
      </c>
      <c r="AC27" s="40">
        <v>2.067544524441076</v>
      </c>
      <c r="AD27" s="29">
        <v>0.03</v>
      </c>
      <c r="AE27" s="30">
        <f>AD27*$AE$39*$B$45</f>
        <v>157.212</v>
      </c>
      <c r="AF27" s="30">
        <f>AD27*$AF$39*$B$45</f>
        <v>137.844</v>
      </c>
      <c r="AG27" s="30">
        <f>AD27*$AG$39*$B$45</f>
        <v>177.91199999999998</v>
      </c>
      <c r="AH27" s="30">
        <f>AD27*$AH$39*$B$45</f>
        <v>186.58799999999997</v>
      </c>
      <c r="AI27" s="30">
        <f>AD27*$AI$39*$B$45</f>
        <v>262.72799999999995</v>
      </c>
      <c r="AJ27" s="30">
        <f>AD27*$AJ$39*$B$45</f>
        <v>180.14399999999998</v>
      </c>
      <c r="AK27" s="30">
        <f>AD27*$AK$39*$B$45</f>
        <v>183.06</v>
      </c>
      <c r="AL27" s="30">
        <f>AD27*$AL$39*$B$45</f>
        <v>208.656</v>
      </c>
      <c r="AM27" s="30">
        <f>AD27*$AM$39*$B$45</f>
        <v>149.47199999999998</v>
      </c>
      <c r="AN27" s="30">
        <f>AD27*$AN$39*$B$45</f>
        <v>152.172</v>
      </c>
      <c r="AO27" s="30">
        <f>AD27*$AO$39*$B$45</f>
        <v>148.14</v>
      </c>
      <c r="AP27" s="30">
        <f>AD27*$AP$39*$B$45</f>
        <v>146.952</v>
      </c>
      <c r="AQ27" s="30">
        <f>AD27*$AQ$39*$B$45</f>
        <v>120.528</v>
      </c>
      <c r="AR27" s="37" t="s">
        <v>25</v>
      </c>
      <c r="AS27" s="29">
        <v>2.1081606217616575</v>
      </c>
      <c r="AT27" s="29">
        <v>0.03</v>
      </c>
      <c r="AU27" s="30">
        <f>AT27*$AU$39*$B$45</f>
        <v>181.69199999999998</v>
      </c>
      <c r="AV27" s="30">
        <f>AT27*$AV$39*$B$45</f>
        <v>165.852</v>
      </c>
      <c r="AW27" s="30">
        <f>AT27*$AW$39*$B$45</f>
        <v>176.47199999999998</v>
      </c>
      <c r="AX27" s="37" t="s">
        <v>25</v>
      </c>
      <c r="AY27" s="29">
        <v>2.1081606217616575</v>
      </c>
      <c r="AZ27" s="29">
        <v>0.03</v>
      </c>
      <c r="BA27" s="30">
        <f>AZ27*$BA$39*$B$45</f>
        <v>171.79199999999997</v>
      </c>
      <c r="BB27" s="37" t="s">
        <v>26</v>
      </c>
      <c r="BC27" s="29">
        <v>1.639597449182941</v>
      </c>
      <c r="BD27" s="29">
        <v>0.03</v>
      </c>
      <c r="BE27" s="30">
        <f>BD27*$BE$39*$B$45</f>
        <v>182.34</v>
      </c>
      <c r="BF27" s="37" t="s">
        <v>24</v>
      </c>
      <c r="BG27" s="40">
        <v>2.067544524441076</v>
      </c>
      <c r="BH27" s="29">
        <v>0.03</v>
      </c>
      <c r="BI27" s="30">
        <f>BH27*$BI$39*$B$45</f>
        <v>210.34799999999996</v>
      </c>
      <c r="BJ27" s="37" t="s">
        <v>26</v>
      </c>
      <c r="BK27" s="29">
        <v>1.639597449182941</v>
      </c>
      <c r="BL27" s="29">
        <v>0.03</v>
      </c>
      <c r="BM27" s="30">
        <f>BL27*$BM$39*$B$45</f>
        <v>419.72400000000005</v>
      </c>
    </row>
    <row r="28" spans="1:65" ht="68.25" customHeight="1">
      <c r="A28" s="60" t="s">
        <v>78</v>
      </c>
      <c r="B28" s="60"/>
      <c r="C28" s="60"/>
      <c r="D28" s="60"/>
      <c r="E28" s="60"/>
      <c r="F28" s="60"/>
      <c r="G28" s="27" t="s">
        <v>23</v>
      </c>
      <c r="H28" s="28">
        <v>23.776762031072376</v>
      </c>
      <c r="I28" s="29">
        <v>5.42</v>
      </c>
      <c r="J28" s="30">
        <f>I28*$J$39*$B$45</f>
        <v>48012.528000000006</v>
      </c>
      <c r="K28" s="30">
        <f>I28*$K$39*$B$45</f>
        <v>20617.68</v>
      </c>
      <c r="L28" s="30">
        <f>I28*$L$39*$B$45</f>
        <v>52201.10399999999</v>
      </c>
      <c r="M28" s="30">
        <f>I28*$M$39*$B$45</f>
        <v>30659.856</v>
      </c>
      <c r="N28" s="30">
        <f>I28*$N$39*$B$45</f>
        <v>45632.064</v>
      </c>
      <c r="O28" s="30">
        <f>I28*$O$39*$B$45</f>
        <v>33885.840000000004</v>
      </c>
      <c r="P28" s="30">
        <f>I28*$P$39*$B$45</f>
        <v>37411.008</v>
      </c>
      <c r="Q28" s="31" t="s">
        <v>23</v>
      </c>
      <c r="R28" s="29">
        <v>23.776762031072376</v>
      </c>
      <c r="S28" s="29">
        <v>5.42</v>
      </c>
      <c r="T28" s="30">
        <f>S28*$T$39*$B$45</f>
        <v>23752.608</v>
      </c>
      <c r="U28" s="31" t="s">
        <v>23</v>
      </c>
      <c r="V28" s="29">
        <v>23.776762031072376</v>
      </c>
      <c r="W28" s="29">
        <v>5.19</v>
      </c>
      <c r="X28" s="30">
        <f>W28*$X$39*$B$45</f>
        <v>25678.044000000005</v>
      </c>
      <c r="Y28" s="30">
        <f>W28*$Y$39*$B$45</f>
        <v>33998.652</v>
      </c>
      <c r="Z28" s="30">
        <f>W28*$Z$39*$B$45</f>
        <v>34334.964</v>
      </c>
      <c r="AA28" s="30">
        <f>W28*$AA$39*$B$45</f>
        <v>25734.096000000005</v>
      </c>
      <c r="AB28" s="31" t="s">
        <v>23</v>
      </c>
      <c r="AC28" s="29">
        <v>23.776762031072376</v>
      </c>
      <c r="AD28" s="29">
        <v>5.19</v>
      </c>
      <c r="AE28" s="30">
        <f>AD28*$AE$39*$B$45</f>
        <v>27197.676</v>
      </c>
      <c r="AF28" s="30">
        <f>AD28*$AF$39*$B$45</f>
        <v>23847.012</v>
      </c>
      <c r="AG28" s="30">
        <f>AD28*$AG$39*$B$45</f>
        <v>30778.776</v>
      </c>
      <c r="AH28" s="30">
        <f>AD28*$AH$39*$B$45</f>
        <v>32279.724</v>
      </c>
      <c r="AI28" s="30">
        <f>AD28*$AI$39*$B$45</f>
        <v>45451.944</v>
      </c>
      <c r="AJ28" s="30">
        <f>AD28*$AJ$39*$B$45</f>
        <v>31164.912</v>
      </c>
      <c r="AK28" s="30">
        <f>AD28*$AK$39*$B$45</f>
        <v>31669.380000000005</v>
      </c>
      <c r="AL28" s="30">
        <f>AD28*$AL$39*$B$45</f>
        <v>36097.488000000005</v>
      </c>
      <c r="AM28" s="30">
        <f>AD28*$AM$39*$B$45</f>
        <v>25858.656</v>
      </c>
      <c r="AN28" s="30">
        <f>AD28*$AN$39*$B$45</f>
        <v>26325.756</v>
      </c>
      <c r="AO28" s="30">
        <f>AD28*$AO$39*$B$45</f>
        <v>25628.22</v>
      </c>
      <c r="AP28" s="30">
        <f>AD28*$AP$39*$B$45</f>
        <v>25422.696</v>
      </c>
      <c r="AQ28" s="30">
        <f>AD28*$AQ$39*$B$45</f>
        <v>20851.344</v>
      </c>
      <c r="AR28" s="31" t="s">
        <v>23</v>
      </c>
      <c r="AS28" s="29">
        <v>16.86528497409326</v>
      </c>
      <c r="AT28" s="29">
        <v>5.42</v>
      </c>
      <c r="AU28" s="30">
        <f>AT28*$AU$39*$B$45</f>
        <v>32825.687999999995</v>
      </c>
      <c r="AV28" s="30">
        <f>AT28*$AV$39*$B$45</f>
        <v>29963.927999999996</v>
      </c>
      <c r="AW28" s="30">
        <f>AT28*$AW$39*$B$45</f>
        <v>31882.608</v>
      </c>
      <c r="AX28" s="31" t="s">
        <v>23</v>
      </c>
      <c r="AY28" s="29">
        <v>16.86528497409326</v>
      </c>
      <c r="AZ28" s="29">
        <v>5.42</v>
      </c>
      <c r="BA28" s="30">
        <f>AZ28*$BA$39*$B$45</f>
        <v>31037.088</v>
      </c>
      <c r="BB28" s="31" t="s">
        <v>23</v>
      </c>
      <c r="BC28" s="29">
        <v>13.116779593463528</v>
      </c>
      <c r="BD28" s="29">
        <v>5.42</v>
      </c>
      <c r="BE28" s="30">
        <f>BD28*$BE$39*$B$45</f>
        <v>32942.76</v>
      </c>
      <c r="BF28" s="31" t="s">
        <v>23</v>
      </c>
      <c r="BG28" s="29">
        <v>23.776762031072376</v>
      </c>
      <c r="BH28" s="29">
        <v>5.19</v>
      </c>
      <c r="BI28" s="30">
        <f>BH28*$BI$39*$B$45</f>
        <v>36390.204</v>
      </c>
      <c r="BJ28" s="31" t="s">
        <v>23</v>
      </c>
      <c r="BK28" s="29">
        <v>13.116779593463528</v>
      </c>
      <c r="BL28" s="29">
        <v>5.19</v>
      </c>
      <c r="BM28" s="30">
        <f>BL28*$BM$39*$B$45</f>
        <v>72612.25200000001</v>
      </c>
    </row>
    <row r="29" spans="1:65" ht="12.75">
      <c r="A29" s="58" t="s">
        <v>27</v>
      </c>
      <c r="B29" s="58"/>
      <c r="C29" s="58"/>
      <c r="D29" s="58"/>
      <c r="E29" s="58"/>
      <c r="F29" s="58"/>
      <c r="G29" s="33"/>
      <c r="H29" s="20">
        <f>SUM(H30:H32)</f>
        <v>14.81716559302766</v>
      </c>
      <c r="I29" s="38">
        <f>SUM(I30:I36)</f>
        <v>2.4299999999999997</v>
      </c>
      <c r="J29" s="24">
        <f aca="true" t="shared" si="43" ref="J29:P29">SUM(J30:J36)</f>
        <v>21525.912</v>
      </c>
      <c r="K29" s="24">
        <f t="shared" si="43"/>
        <v>9243.72</v>
      </c>
      <c r="L29" s="24">
        <f t="shared" si="43"/>
        <v>23403.816</v>
      </c>
      <c r="M29" s="24">
        <f t="shared" si="43"/>
        <v>13746.024</v>
      </c>
      <c r="N29" s="24">
        <f t="shared" si="43"/>
        <v>20458.656000000003</v>
      </c>
      <c r="O29" s="24">
        <f t="shared" si="43"/>
        <v>15192.359999999999</v>
      </c>
      <c r="P29" s="24">
        <f t="shared" si="43"/>
        <v>16772.832000000002</v>
      </c>
      <c r="Q29" s="34"/>
      <c r="R29" s="38">
        <f>SUM(R30:R32)</f>
        <v>14.81716559302766</v>
      </c>
      <c r="S29" s="38">
        <f>SUM(S30:S36)</f>
        <v>2.4299999999999997</v>
      </c>
      <c r="T29" s="24">
        <f>SUM(T30:T36)</f>
        <v>10649.232</v>
      </c>
      <c r="U29" s="34"/>
      <c r="V29" s="38">
        <f>SUM(V30:V32)</f>
        <v>14.81716559302766</v>
      </c>
      <c r="W29" s="38">
        <f>SUM(W30:W36)</f>
        <v>2.4299999999999997</v>
      </c>
      <c r="X29" s="38">
        <f>SUM(X30:X36)</f>
        <v>12022.668000000001</v>
      </c>
      <c r="Y29" s="38">
        <f>SUM(Y30:Y36)</f>
        <v>15918.444</v>
      </c>
      <c r="Z29" s="38">
        <f>SUM(Z30:Z36)</f>
        <v>16075.908</v>
      </c>
      <c r="AA29" s="38">
        <f>SUM(AA30:AA36)</f>
        <v>12048.912</v>
      </c>
      <c r="AB29" s="34"/>
      <c r="AC29" s="38">
        <f>SUM(AC30:AC32)</f>
        <v>14.81716559302766</v>
      </c>
      <c r="AD29" s="38">
        <f aca="true" t="shared" si="44" ref="AD29:AQ29">SUM(AD30:AD36)</f>
        <v>2.4299999999999997</v>
      </c>
      <c r="AE29" s="38">
        <f>SUM(AE30:AE36)</f>
        <v>12734.171999999999</v>
      </c>
      <c r="AF29" s="38">
        <f t="shared" si="44"/>
        <v>11165.364</v>
      </c>
      <c r="AG29" s="38">
        <f t="shared" si="44"/>
        <v>14410.872</v>
      </c>
      <c r="AH29" s="38">
        <f t="shared" si="44"/>
        <v>15113.627999999999</v>
      </c>
      <c r="AI29" s="38">
        <f t="shared" si="44"/>
        <v>21280.968</v>
      </c>
      <c r="AJ29" s="38">
        <f t="shared" si="44"/>
        <v>14591.663999999999</v>
      </c>
      <c r="AK29" s="38">
        <f t="shared" si="44"/>
        <v>14827.859999999999</v>
      </c>
      <c r="AL29" s="38">
        <f t="shared" si="44"/>
        <v>16901.136</v>
      </c>
      <c r="AM29" s="38">
        <f t="shared" si="44"/>
        <v>12107.232</v>
      </c>
      <c r="AN29" s="38">
        <f t="shared" si="44"/>
        <v>12325.932</v>
      </c>
      <c r="AO29" s="38">
        <f t="shared" si="44"/>
        <v>11999.34</v>
      </c>
      <c r="AP29" s="38">
        <f t="shared" si="44"/>
        <v>11903.112000000001</v>
      </c>
      <c r="AQ29" s="38">
        <f t="shared" si="44"/>
        <v>9762.768</v>
      </c>
      <c r="AR29" s="34"/>
      <c r="AS29" s="23">
        <f>SUM(AS30:AS32)</f>
        <v>13.63968517684163</v>
      </c>
      <c r="AT29" s="38">
        <f>SUM(AT30:AT36)</f>
        <v>2.4299999999999997</v>
      </c>
      <c r="AU29" s="24">
        <f>SUM(AU30:AU36)</f>
        <v>14717.052</v>
      </c>
      <c r="AV29" s="24">
        <f>SUM(AV30:AV36)</f>
        <v>13434.011999999999</v>
      </c>
      <c r="AW29" s="24">
        <f>SUM(AW30:AW36)</f>
        <v>14294.232</v>
      </c>
      <c r="AX29" s="34"/>
      <c r="AY29" s="23">
        <f>SUM(AY30:AY32)</f>
        <v>13.63968517684163</v>
      </c>
      <c r="AZ29" s="38">
        <f>SUM(AZ30:AZ36)</f>
        <v>2.4299999999999997</v>
      </c>
      <c r="BA29" s="24">
        <f>SUM(BA30:BA36)</f>
        <v>13915.151999999998</v>
      </c>
      <c r="BB29" s="23"/>
      <c r="BC29" s="23">
        <f>SUM(BC30:BC32)</f>
        <v>11.657283778397767</v>
      </c>
      <c r="BD29" s="38">
        <f>SUM(BD30:BD36)</f>
        <v>2.4299999999999997</v>
      </c>
      <c r="BE29" s="24">
        <f>SUM(BE30:BE36)</f>
        <v>14769.54</v>
      </c>
      <c r="BF29" s="34"/>
      <c r="BG29" s="38">
        <f>SUM(BG30:BG32)</f>
        <v>14.81716559302766</v>
      </c>
      <c r="BH29" s="38">
        <f>SUM(BH30:BH36)</f>
        <v>2.4299999999999997</v>
      </c>
      <c r="BI29" s="24">
        <f>SUM(BI30:BI36)</f>
        <v>17038.188</v>
      </c>
      <c r="BJ29" s="23"/>
      <c r="BK29" s="23">
        <f>SUM(BK30:BK32)</f>
        <v>11.657283778397767</v>
      </c>
      <c r="BL29" s="38">
        <f>SUM(BL30:BL36)</f>
        <v>2.4299999999999997</v>
      </c>
      <c r="BM29" s="24">
        <f>SUM(BM30:BM36)</f>
        <v>33997.644</v>
      </c>
    </row>
    <row r="30" spans="1:65" ht="95.25" customHeight="1">
      <c r="A30" s="60" t="s">
        <v>79</v>
      </c>
      <c r="B30" s="60"/>
      <c r="C30" s="60"/>
      <c r="D30" s="60"/>
      <c r="E30" s="60"/>
      <c r="F30" s="60"/>
      <c r="G30" s="36" t="s">
        <v>28</v>
      </c>
      <c r="H30" s="39">
        <v>11.753978779840848</v>
      </c>
      <c r="I30" s="29">
        <v>0.99</v>
      </c>
      <c r="J30" s="41">
        <f aca="true" t="shared" si="45" ref="J30:J37">I30*$J$39*$B$45</f>
        <v>8769.815999999999</v>
      </c>
      <c r="K30" s="41">
        <f aca="true" t="shared" si="46" ref="K30:K37">I30*$K$39*$B$45</f>
        <v>3765.96</v>
      </c>
      <c r="L30" s="41">
        <f aca="true" t="shared" si="47" ref="L30:L37">I30*$L$39*$B$45</f>
        <v>9534.888</v>
      </c>
      <c r="M30" s="41">
        <f aca="true" t="shared" si="48" ref="M30:M36">I30*$M$39*$B$45</f>
        <v>5600.232</v>
      </c>
      <c r="N30" s="41">
        <f aca="true" t="shared" si="49" ref="N30:N36">I30*$N$39*$B$45</f>
        <v>8335.008000000002</v>
      </c>
      <c r="O30" s="41">
        <f aca="true" t="shared" si="50" ref="O30:O36">I30*$O$39*$B$45</f>
        <v>6189.48</v>
      </c>
      <c r="P30" s="41">
        <f aca="true" t="shared" si="51" ref="P30:P36">I30*$P$39*$B$45</f>
        <v>6833.376000000001</v>
      </c>
      <c r="Q30" s="37" t="s">
        <v>28</v>
      </c>
      <c r="R30" s="40">
        <v>11.753978779840848</v>
      </c>
      <c r="S30" s="29">
        <v>0.99</v>
      </c>
      <c r="T30" s="30">
        <f aca="true" t="shared" si="52" ref="T30:T37">S30*$T$39*$B$45</f>
        <v>4338.576</v>
      </c>
      <c r="U30" s="37" t="s">
        <v>28</v>
      </c>
      <c r="V30" s="40">
        <v>11.753978779840848</v>
      </c>
      <c r="W30" s="29">
        <v>0.99</v>
      </c>
      <c r="X30" s="30">
        <f aca="true" t="shared" si="53" ref="X30:X37">W30*$X$39*$B$45</f>
        <v>4898.124</v>
      </c>
      <c r="Y30" s="30">
        <f aca="true" t="shared" si="54" ref="Y30:Y37">W30*$Y$39*$B$45</f>
        <v>6485.2919999999995</v>
      </c>
      <c r="Z30" s="30">
        <f aca="true" t="shared" si="55" ref="Z30:Z37">W30*$Z$39*$B$45</f>
        <v>6549.4439999999995</v>
      </c>
      <c r="AA30" s="30">
        <f aca="true" t="shared" si="56" ref="AA30:AA37">W30*$AA$39*$B$45</f>
        <v>4908.816</v>
      </c>
      <c r="AB30" s="37" t="s">
        <v>28</v>
      </c>
      <c r="AC30" s="40">
        <v>11.753978779840848</v>
      </c>
      <c r="AD30" s="29">
        <v>0.99</v>
      </c>
      <c r="AE30" s="30">
        <f>AD30*$AE$39*$B$45</f>
        <v>5187.995999999999</v>
      </c>
      <c r="AF30" s="30">
        <f aca="true" t="shared" si="57" ref="AF30:AF37">AD30*$AF$39*$B$45</f>
        <v>4548.852</v>
      </c>
      <c r="AG30" s="30">
        <f aca="true" t="shared" si="58" ref="AG30:AG37">AD30*$AG$39*$B$45</f>
        <v>5871.096</v>
      </c>
      <c r="AH30" s="30">
        <f aca="true" t="shared" si="59" ref="AH30:AH37">AD30*$AH$39*$B$45</f>
        <v>6157.4039999999995</v>
      </c>
      <c r="AI30" s="30">
        <f aca="true" t="shared" si="60" ref="AI30:AI37">AD30*$AI$39*$B$45</f>
        <v>8670.024</v>
      </c>
      <c r="AJ30" s="30">
        <f aca="true" t="shared" si="61" ref="AJ30:AJ37">AD30*$AJ$39*$B$45</f>
        <v>5944.7519999999995</v>
      </c>
      <c r="AK30" s="30">
        <f aca="true" t="shared" si="62" ref="AK30:AK37">AD30*$AK$39*$B$45</f>
        <v>6040.9800000000005</v>
      </c>
      <c r="AL30" s="30">
        <f aca="true" t="shared" si="63" ref="AL30:AL37">AD30*$AL$39*$B$45</f>
        <v>6885.647999999999</v>
      </c>
      <c r="AM30" s="30">
        <f aca="true" t="shared" si="64" ref="AM30:AM37">AD30*$AM$39*$B$45</f>
        <v>4932.576</v>
      </c>
      <c r="AN30" s="30">
        <f aca="true" t="shared" si="65" ref="AN30:AN37">AD30*$AN$39*$B$45</f>
        <v>5021.676</v>
      </c>
      <c r="AO30" s="30">
        <f aca="true" t="shared" si="66" ref="AO30:AO37">AD30*$AO$39*$B$45</f>
        <v>4888.62</v>
      </c>
      <c r="AP30" s="30">
        <f aca="true" t="shared" si="67" ref="AP30:AP37">AD30*$AP$39*$B$45</f>
        <v>4849.416</v>
      </c>
      <c r="AQ30" s="30">
        <f aca="true" t="shared" si="68" ref="AQ30:AQ37">AD30*$AQ$39*$B$45</f>
        <v>3977.424</v>
      </c>
      <c r="AR30" s="37" t="s">
        <v>28</v>
      </c>
      <c r="AS30" s="29">
        <v>10.895119959450325</v>
      </c>
      <c r="AT30" s="29">
        <v>0.99</v>
      </c>
      <c r="AU30" s="30">
        <f aca="true" t="shared" si="69" ref="AU30:AU37">AT30*$AU$39*$B$45</f>
        <v>5995.835999999999</v>
      </c>
      <c r="AV30" s="30">
        <f aca="true" t="shared" si="70" ref="AV30:AV37">AT30*$AV$39*$B$45</f>
        <v>5473.116</v>
      </c>
      <c r="AW30" s="30">
        <f aca="true" t="shared" si="71" ref="AW30:AW37">AT30*$AW$39*$B$45</f>
        <v>5823.576</v>
      </c>
      <c r="AX30" s="37" t="s">
        <v>28</v>
      </c>
      <c r="AY30" s="29">
        <v>10.895119959450325</v>
      </c>
      <c r="AZ30" s="29">
        <v>0.99</v>
      </c>
      <c r="BA30" s="30">
        <f aca="true" t="shared" si="72" ref="BA30:BA37">AZ30*$BA$39*$B$45</f>
        <v>5669.136</v>
      </c>
      <c r="BB30" s="37" t="s">
        <v>28</v>
      </c>
      <c r="BC30" s="29">
        <v>9.253437624551614</v>
      </c>
      <c r="BD30" s="29">
        <v>0.99</v>
      </c>
      <c r="BE30" s="30">
        <f aca="true" t="shared" si="73" ref="BE30:BE37">BD30*$BE$39*$B$45</f>
        <v>6017.22</v>
      </c>
      <c r="BF30" s="37" t="s">
        <v>28</v>
      </c>
      <c r="BG30" s="40">
        <v>11.753978779840848</v>
      </c>
      <c r="BH30" s="29">
        <v>0.99</v>
      </c>
      <c r="BI30" s="30">
        <f aca="true" t="shared" si="74" ref="BI30:BI37">BH30*$BI$39*$B$45</f>
        <v>6941.484</v>
      </c>
      <c r="BJ30" s="37" t="s">
        <v>28</v>
      </c>
      <c r="BK30" s="29">
        <v>9.253437624551614</v>
      </c>
      <c r="BL30" s="29">
        <v>0.99</v>
      </c>
      <c r="BM30" s="30">
        <f aca="true" t="shared" si="75" ref="BM30:BM37">BL30*$BM$39*$B$45</f>
        <v>13850.892</v>
      </c>
    </row>
    <row r="31" spans="1:65" ht="54.75" customHeight="1">
      <c r="A31" s="55" t="s">
        <v>80</v>
      </c>
      <c r="B31" s="55"/>
      <c r="C31" s="55"/>
      <c r="D31" s="55"/>
      <c r="E31" s="55"/>
      <c r="F31" s="55"/>
      <c r="G31" s="36" t="s">
        <v>29</v>
      </c>
      <c r="H31" s="39">
        <v>2.2252747252747254</v>
      </c>
      <c r="I31" s="29">
        <v>0.68</v>
      </c>
      <c r="J31" s="41">
        <f t="shared" si="45"/>
        <v>6023.712</v>
      </c>
      <c r="K31" s="41">
        <f t="shared" si="46"/>
        <v>2586.7200000000003</v>
      </c>
      <c r="L31" s="41">
        <f t="shared" si="47"/>
        <v>6549.216</v>
      </c>
      <c r="M31" s="41">
        <f t="shared" si="48"/>
        <v>3846.6240000000003</v>
      </c>
      <c r="N31" s="41">
        <f t="shared" si="49"/>
        <v>5725.0560000000005</v>
      </c>
      <c r="O31" s="41">
        <f t="shared" si="50"/>
        <v>4251.360000000001</v>
      </c>
      <c r="P31" s="41">
        <f t="shared" si="51"/>
        <v>4693.632000000001</v>
      </c>
      <c r="Q31" s="37" t="s">
        <v>29</v>
      </c>
      <c r="R31" s="40">
        <v>2.2252747252747254</v>
      </c>
      <c r="S31" s="29">
        <v>0.68</v>
      </c>
      <c r="T31" s="30">
        <f t="shared" si="52"/>
        <v>2980.032</v>
      </c>
      <c r="U31" s="37" t="s">
        <v>29</v>
      </c>
      <c r="V31" s="40">
        <v>2.2252747252747254</v>
      </c>
      <c r="W31" s="29">
        <v>0.68</v>
      </c>
      <c r="X31" s="30">
        <f t="shared" si="53"/>
        <v>3364.3680000000004</v>
      </c>
      <c r="Y31" s="30">
        <f t="shared" si="54"/>
        <v>4454.544</v>
      </c>
      <c r="Z31" s="30">
        <f t="shared" si="55"/>
        <v>4498.608</v>
      </c>
      <c r="AA31" s="30">
        <f t="shared" si="56"/>
        <v>3371.712</v>
      </c>
      <c r="AB31" s="37" t="s">
        <v>29</v>
      </c>
      <c r="AC31" s="40">
        <v>2.2252747252747254</v>
      </c>
      <c r="AD31" s="29">
        <v>0.68</v>
      </c>
      <c r="AE31" s="30">
        <f aca="true" t="shared" si="76" ref="AE31:AE36">AD31*$AE$39*$B$45</f>
        <v>3563.472</v>
      </c>
      <c r="AF31" s="30">
        <f t="shared" si="57"/>
        <v>3124.464</v>
      </c>
      <c r="AG31" s="30">
        <f t="shared" si="58"/>
        <v>4032.6720000000005</v>
      </c>
      <c r="AH31" s="30">
        <f t="shared" si="59"/>
        <v>4229.328</v>
      </c>
      <c r="AI31" s="30">
        <f t="shared" si="60"/>
        <v>5955.168</v>
      </c>
      <c r="AJ31" s="30">
        <f t="shared" si="61"/>
        <v>4083.264</v>
      </c>
      <c r="AK31" s="30">
        <f t="shared" si="62"/>
        <v>4149.360000000001</v>
      </c>
      <c r="AL31" s="30">
        <f t="shared" si="63"/>
        <v>4729.536</v>
      </c>
      <c r="AM31" s="30">
        <f t="shared" si="64"/>
        <v>3388.032</v>
      </c>
      <c r="AN31" s="30">
        <f t="shared" si="65"/>
        <v>3449.2320000000004</v>
      </c>
      <c r="AO31" s="30">
        <f t="shared" si="66"/>
        <v>3357.84</v>
      </c>
      <c r="AP31" s="30">
        <f t="shared" si="67"/>
        <v>3330.9120000000003</v>
      </c>
      <c r="AQ31" s="30">
        <f t="shared" si="68"/>
        <v>2731.9680000000003</v>
      </c>
      <c r="AR31" s="37" t="s">
        <v>29</v>
      </c>
      <c r="AS31" s="29">
        <v>1.997282608695652</v>
      </c>
      <c r="AT31" s="29">
        <v>0.68</v>
      </c>
      <c r="AU31" s="30">
        <f t="shared" si="69"/>
        <v>4118.352000000001</v>
      </c>
      <c r="AV31" s="30">
        <f t="shared" si="70"/>
        <v>3759.312</v>
      </c>
      <c r="AW31" s="30">
        <f t="shared" si="71"/>
        <v>4000.032</v>
      </c>
      <c r="AX31" s="37" t="s">
        <v>29</v>
      </c>
      <c r="AY31" s="29">
        <v>1.997282608695652</v>
      </c>
      <c r="AZ31" s="29">
        <v>0.68</v>
      </c>
      <c r="BA31" s="30">
        <f t="shared" si="72"/>
        <v>3893.952</v>
      </c>
      <c r="BB31" s="37" t="s">
        <v>29</v>
      </c>
      <c r="BC31" s="29">
        <v>1.754807692307692</v>
      </c>
      <c r="BD31" s="29">
        <v>0.68</v>
      </c>
      <c r="BE31" s="30">
        <f t="shared" si="73"/>
        <v>4133.04</v>
      </c>
      <c r="BF31" s="37" t="s">
        <v>29</v>
      </c>
      <c r="BG31" s="40">
        <v>2.2252747252747254</v>
      </c>
      <c r="BH31" s="29">
        <v>0.68</v>
      </c>
      <c r="BI31" s="30">
        <f t="shared" si="74"/>
        <v>4767.888</v>
      </c>
      <c r="BJ31" s="37" t="s">
        <v>29</v>
      </c>
      <c r="BK31" s="29">
        <v>1.754807692307692</v>
      </c>
      <c r="BL31" s="29">
        <v>0.68</v>
      </c>
      <c r="BM31" s="30">
        <f t="shared" si="75"/>
        <v>9513.744000000002</v>
      </c>
    </row>
    <row r="32" spans="1:65" ht="12.75">
      <c r="A32" s="55" t="s">
        <v>81</v>
      </c>
      <c r="B32" s="55"/>
      <c r="C32" s="55"/>
      <c r="D32" s="55"/>
      <c r="E32" s="55"/>
      <c r="F32" s="55"/>
      <c r="G32" s="27" t="s">
        <v>23</v>
      </c>
      <c r="H32" s="28">
        <v>0.8379120879120879</v>
      </c>
      <c r="I32" s="29">
        <v>0.47</v>
      </c>
      <c r="J32" s="41">
        <f t="shared" si="45"/>
        <v>4163.448</v>
      </c>
      <c r="K32" s="41">
        <f t="shared" si="46"/>
        <v>1787.8799999999997</v>
      </c>
      <c r="L32" s="41">
        <f t="shared" si="47"/>
        <v>4526.664</v>
      </c>
      <c r="M32" s="41">
        <f t="shared" si="48"/>
        <v>2658.6959999999995</v>
      </c>
      <c r="N32" s="41">
        <f t="shared" si="49"/>
        <v>3957.0240000000003</v>
      </c>
      <c r="O32" s="41">
        <f t="shared" si="50"/>
        <v>2938.4399999999996</v>
      </c>
      <c r="P32" s="41">
        <f t="shared" si="51"/>
        <v>3244.1279999999997</v>
      </c>
      <c r="Q32" s="31" t="s">
        <v>23</v>
      </c>
      <c r="R32" s="29">
        <v>0.8379120879120879</v>
      </c>
      <c r="S32" s="29">
        <v>0.47</v>
      </c>
      <c r="T32" s="30">
        <f t="shared" si="52"/>
        <v>2059.7279999999996</v>
      </c>
      <c r="U32" s="31" t="s">
        <v>23</v>
      </c>
      <c r="V32" s="29">
        <v>0.8379120879120879</v>
      </c>
      <c r="W32" s="29">
        <v>0.47</v>
      </c>
      <c r="X32" s="30">
        <f t="shared" si="53"/>
        <v>2325.3720000000003</v>
      </c>
      <c r="Y32" s="30">
        <f t="shared" si="54"/>
        <v>3078.8759999999997</v>
      </c>
      <c r="Z32" s="30">
        <f t="shared" si="55"/>
        <v>3109.332</v>
      </c>
      <c r="AA32" s="30">
        <f t="shared" si="56"/>
        <v>2330.448</v>
      </c>
      <c r="AB32" s="31" t="s">
        <v>23</v>
      </c>
      <c r="AC32" s="29">
        <v>0.8379120879120879</v>
      </c>
      <c r="AD32" s="29">
        <v>0.47</v>
      </c>
      <c r="AE32" s="30">
        <f t="shared" si="76"/>
        <v>2462.988</v>
      </c>
      <c r="AF32" s="30">
        <f t="shared" si="57"/>
        <v>2159.5559999999996</v>
      </c>
      <c r="AG32" s="30">
        <f t="shared" si="58"/>
        <v>2787.2879999999996</v>
      </c>
      <c r="AH32" s="30">
        <f t="shared" si="59"/>
        <v>2923.2119999999995</v>
      </c>
      <c r="AI32" s="30">
        <f t="shared" si="60"/>
        <v>4116.072</v>
      </c>
      <c r="AJ32" s="30">
        <f t="shared" si="61"/>
        <v>2822.256</v>
      </c>
      <c r="AK32" s="30">
        <f t="shared" si="62"/>
        <v>2867.9399999999996</v>
      </c>
      <c r="AL32" s="30">
        <f t="shared" si="63"/>
        <v>3268.9439999999995</v>
      </c>
      <c r="AM32" s="30">
        <f t="shared" si="64"/>
        <v>2341.7279999999996</v>
      </c>
      <c r="AN32" s="30">
        <f t="shared" si="65"/>
        <v>2384.028</v>
      </c>
      <c r="AO32" s="30">
        <f t="shared" si="66"/>
        <v>2320.86</v>
      </c>
      <c r="AP32" s="30">
        <f t="shared" si="67"/>
        <v>2302.2479999999996</v>
      </c>
      <c r="AQ32" s="30">
        <f t="shared" si="68"/>
        <v>1888.272</v>
      </c>
      <c r="AR32" s="31" t="s">
        <v>23</v>
      </c>
      <c r="AS32" s="29">
        <v>0.7472826086956521</v>
      </c>
      <c r="AT32" s="29">
        <v>0.47</v>
      </c>
      <c r="AU32" s="30">
        <f t="shared" si="69"/>
        <v>2846.508</v>
      </c>
      <c r="AV32" s="30">
        <f t="shared" si="70"/>
        <v>2598.348</v>
      </c>
      <c r="AW32" s="30">
        <f t="shared" si="71"/>
        <v>2764.7279999999996</v>
      </c>
      <c r="AX32" s="31" t="s">
        <v>23</v>
      </c>
      <c r="AY32" s="29">
        <v>0.7472826086956521</v>
      </c>
      <c r="AZ32" s="29">
        <v>0.47</v>
      </c>
      <c r="BA32" s="30">
        <f t="shared" si="72"/>
        <v>2691.408</v>
      </c>
      <c r="BB32" s="31" t="s">
        <v>23</v>
      </c>
      <c r="BC32" s="29">
        <v>0.6490384615384615</v>
      </c>
      <c r="BD32" s="29">
        <v>0.47</v>
      </c>
      <c r="BE32" s="30">
        <f t="shared" si="73"/>
        <v>2856.66</v>
      </c>
      <c r="BF32" s="31" t="s">
        <v>23</v>
      </c>
      <c r="BG32" s="29">
        <v>0.8379120879120879</v>
      </c>
      <c r="BH32" s="29">
        <v>0.47</v>
      </c>
      <c r="BI32" s="30">
        <f t="shared" si="74"/>
        <v>3295.4519999999998</v>
      </c>
      <c r="BJ32" s="31" t="s">
        <v>23</v>
      </c>
      <c r="BK32" s="29">
        <v>0.6490384615384615</v>
      </c>
      <c r="BL32" s="29">
        <v>0.47</v>
      </c>
      <c r="BM32" s="30">
        <f t="shared" si="75"/>
        <v>6575.6759999999995</v>
      </c>
    </row>
    <row r="33" spans="1:65" ht="12.75">
      <c r="A33" s="55" t="s">
        <v>82</v>
      </c>
      <c r="B33" s="55"/>
      <c r="C33" s="55"/>
      <c r="D33" s="55"/>
      <c r="E33" s="55"/>
      <c r="F33" s="55"/>
      <c r="G33" s="27" t="s">
        <v>23</v>
      </c>
      <c r="H33" s="28">
        <v>0.8379120879120879</v>
      </c>
      <c r="I33" s="29">
        <v>0</v>
      </c>
      <c r="J33" s="41">
        <f t="shared" si="45"/>
        <v>0</v>
      </c>
      <c r="K33" s="41">
        <f t="shared" si="46"/>
        <v>0</v>
      </c>
      <c r="L33" s="41">
        <f t="shared" si="47"/>
        <v>0</v>
      </c>
      <c r="M33" s="41">
        <f t="shared" si="48"/>
        <v>0</v>
      </c>
      <c r="N33" s="41">
        <f t="shared" si="49"/>
        <v>0</v>
      </c>
      <c r="O33" s="41">
        <f t="shared" si="50"/>
        <v>0</v>
      </c>
      <c r="P33" s="41">
        <f t="shared" si="51"/>
        <v>0</v>
      </c>
      <c r="Q33" s="31" t="s">
        <v>23</v>
      </c>
      <c r="R33" s="29">
        <v>0.8379120879120879</v>
      </c>
      <c r="S33" s="29">
        <v>0</v>
      </c>
      <c r="T33" s="30">
        <f t="shared" si="52"/>
        <v>0</v>
      </c>
      <c r="U33" s="31" t="s">
        <v>23</v>
      </c>
      <c r="V33" s="29">
        <v>0.8379120879120879</v>
      </c>
      <c r="W33" s="29">
        <v>0</v>
      </c>
      <c r="X33" s="30">
        <f t="shared" si="53"/>
        <v>0</v>
      </c>
      <c r="Y33" s="30">
        <f t="shared" si="54"/>
        <v>0</v>
      </c>
      <c r="Z33" s="30">
        <f t="shared" si="55"/>
        <v>0</v>
      </c>
      <c r="AA33" s="30">
        <f t="shared" si="56"/>
        <v>0</v>
      </c>
      <c r="AB33" s="31" t="s">
        <v>23</v>
      </c>
      <c r="AC33" s="29">
        <v>0.8379120879120879</v>
      </c>
      <c r="AD33" s="29">
        <v>0</v>
      </c>
      <c r="AE33" s="30">
        <f t="shared" si="76"/>
        <v>0</v>
      </c>
      <c r="AF33" s="30">
        <f t="shared" si="57"/>
        <v>0</v>
      </c>
      <c r="AG33" s="30">
        <f t="shared" si="58"/>
        <v>0</v>
      </c>
      <c r="AH33" s="30">
        <f t="shared" si="59"/>
        <v>0</v>
      </c>
      <c r="AI33" s="30">
        <f t="shared" si="60"/>
        <v>0</v>
      </c>
      <c r="AJ33" s="30">
        <f t="shared" si="61"/>
        <v>0</v>
      </c>
      <c r="AK33" s="30">
        <f t="shared" si="62"/>
        <v>0</v>
      </c>
      <c r="AL33" s="30">
        <f t="shared" si="63"/>
        <v>0</v>
      </c>
      <c r="AM33" s="30">
        <f t="shared" si="64"/>
        <v>0</v>
      </c>
      <c r="AN33" s="30">
        <f t="shared" si="65"/>
        <v>0</v>
      </c>
      <c r="AO33" s="30">
        <f t="shared" si="66"/>
        <v>0</v>
      </c>
      <c r="AP33" s="30">
        <f t="shared" si="67"/>
        <v>0</v>
      </c>
      <c r="AQ33" s="30">
        <f t="shared" si="68"/>
        <v>0</v>
      </c>
      <c r="AR33" s="31" t="s">
        <v>23</v>
      </c>
      <c r="AS33" s="29">
        <v>0.7472826086956521</v>
      </c>
      <c r="AT33" s="29">
        <v>0</v>
      </c>
      <c r="AU33" s="30">
        <f t="shared" si="69"/>
        <v>0</v>
      </c>
      <c r="AV33" s="30">
        <f t="shared" si="70"/>
        <v>0</v>
      </c>
      <c r="AW33" s="30">
        <f t="shared" si="71"/>
        <v>0</v>
      </c>
      <c r="AX33" s="31" t="s">
        <v>23</v>
      </c>
      <c r="AY33" s="29">
        <v>0.7472826086956521</v>
      </c>
      <c r="AZ33" s="29">
        <v>0</v>
      </c>
      <c r="BA33" s="30">
        <f t="shared" si="72"/>
        <v>0</v>
      </c>
      <c r="BB33" s="31" t="s">
        <v>23</v>
      </c>
      <c r="BC33" s="29">
        <v>0.6490384615384615</v>
      </c>
      <c r="BD33" s="29">
        <v>0</v>
      </c>
      <c r="BE33" s="30">
        <f t="shared" si="73"/>
        <v>0</v>
      </c>
      <c r="BF33" s="31" t="s">
        <v>23</v>
      </c>
      <c r="BG33" s="29">
        <v>0.8379120879120879</v>
      </c>
      <c r="BH33" s="29">
        <v>0</v>
      </c>
      <c r="BI33" s="30">
        <f t="shared" si="74"/>
        <v>0</v>
      </c>
      <c r="BJ33" s="31" t="s">
        <v>23</v>
      </c>
      <c r="BK33" s="29">
        <v>0.6490384615384615</v>
      </c>
      <c r="BL33" s="29">
        <v>0</v>
      </c>
      <c r="BM33" s="30">
        <f t="shared" si="75"/>
        <v>0</v>
      </c>
    </row>
    <row r="34" spans="1:65" ht="12.75">
      <c r="A34" s="55" t="s">
        <v>83</v>
      </c>
      <c r="B34" s="55"/>
      <c r="C34" s="55"/>
      <c r="D34" s="55"/>
      <c r="E34" s="55"/>
      <c r="F34" s="55"/>
      <c r="G34" s="27" t="s">
        <v>23</v>
      </c>
      <c r="H34" s="28">
        <v>0.8379120879120879</v>
      </c>
      <c r="I34" s="29">
        <v>0.29</v>
      </c>
      <c r="J34" s="41">
        <f t="shared" si="45"/>
        <v>2568.936</v>
      </c>
      <c r="K34" s="41">
        <f t="shared" si="46"/>
        <v>1103.1599999999999</v>
      </c>
      <c r="L34" s="41">
        <f t="shared" si="47"/>
        <v>2793.048</v>
      </c>
      <c r="M34" s="41">
        <f t="shared" si="48"/>
        <v>1640.4719999999998</v>
      </c>
      <c r="N34" s="41">
        <f t="shared" si="49"/>
        <v>2441.568</v>
      </c>
      <c r="O34" s="41">
        <f t="shared" si="50"/>
        <v>1813.08</v>
      </c>
      <c r="P34" s="41">
        <f t="shared" si="51"/>
        <v>2001.696</v>
      </c>
      <c r="Q34" s="31" t="s">
        <v>23</v>
      </c>
      <c r="R34" s="29">
        <v>0.8379120879120879</v>
      </c>
      <c r="S34" s="29">
        <v>0.29</v>
      </c>
      <c r="T34" s="30">
        <f t="shared" si="52"/>
        <v>1270.8959999999997</v>
      </c>
      <c r="U34" s="31" t="s">
        <v>23</v>
      </c>
      <c r="V34" s="29">
        <v>0.8379120879120879</v>
      </c>
      <c r="W34" s="29">
        <v>0.29</v>
      </c>
      <c r="X34" s="30">
        <f t="shared" si="53"/>
        <v>1434.8039999999999</v>
      </c>
      <c r="Y34" s="30">
        <f t="shared" si="54"/>
        <v>1899.7319999999997</v>
      </c>
      <c r="Z34" s="30">
        <f t="shared" si="55"/>
        <v>1918.524</v>
      </c>
      <c r="AA34" s="30">
        <f t="shared" si="56"/>
        <v>1437.936</v>
      </c>
      <c r="AB34" s="31" t="s">
        <v>23</v>
      </c>
      <c r="AC34" s="29">
        <v>0.8379120879120879</v>
      </c>
      <c r="AD34" s="29">
        <v>0.29</v>
      </c>
      <c r="AE34" s="30">
        <f t="shared" si="76"/>
        <v>1519.716</v>
      </c>
      <c r="AF34" s="30">
        <f t="shared" si="57"/>
        <v>1332.4919999999997</v>
      </c>
      <c r="AG34" s="30">
        <f t="shared" si="58"/>
        <v>1719.8159999999998</v>
      </c>
      <c r="AH34" s="30">
        <f t="shared" si="59"/>
        <v>1803.6839999999997</v>
      </c>
      <c r="AI34" s="30">
        <f t="shared" si="60"/>
        <v>2539.7039999999997</v>
      </c>
      <c r="AJ34" s="30">
        <f t="shared" si="61"/>
        <v>1741.3919999999998</v>
      </c>
      <c r="AK34" s="30">
        <f t="shared" si="62"/>
        <v>1769.58</v>
      </c>
      <c r="AL34" s="30">
        <f t="shared" si="63"/>
        <v>2017.008</v>
      </c>
      <c r="AM34" s="30">
        <f t="shared" si="64"/>
        <v>1444.8959999999997</v>
      </c>
      <c r="AN34" s="30">
        <f t="shared" si="65"/>
        <v>1470.9959999999999</v>
      </c>
      <c r="AO34" s="30">
        <f t="shared" si="66"/>
        <v>1432.02</v>
      </c>
      <c r="AP34" s="30">
        <f t="shared" si="67"/>
        <v>1420.5359999999998</v>
      </c>
      <c r="AQ34" s="30">
        <f t="shared" si="68"/>
        <v>1165.104</v>
      </c>
      <c r="AR34" s="31" t="s">
        <v>23</v>
      </c>
      <c r="AS34" s="29">
        <v>0.7472826086956521</v>
      </c>
      <c r="AT34" s="29">
        <v>0.29</v>
      </c>
      <c r="AU34" s="30">
        <f t="shared" si="69"/>
        <v>1756.356</v>
      </c>
      <c r="AV34" s="30">
        <f t="shared" si="70"/>
        <v>1603.2359999999999</v>
      </c>
      <c r="AW34" s="30">
        <f t="shared" si="71"/>
        <v>1705.8959999999997</v>
      </c>
      <c r="AX34" s="31" t="s">
        <v>23</v>
      </c>
      <c r="AY34" s="29">
        <v>0.7472826086956521</v>
      </c>
      <c r="AZ34" s="29">
        <v>0.29</v>
      </c>
      <c r="BA34" s="30">
        <f t="shared" si="72"/>
        <v>1660.6559999999997</v>
      </c>
      <c r="BB34" s="31" t="s">
        <v>23</v>
      </c>
      <c r="BC34" s="29">
        <v>0.6490384615384615</v>
      </c>
      <c r="BD34" s="29">
        <v>0.29</v>
      </c>
      <c r="BE34" s="30">
        <f t="shared" si="73"/>
        <v>1762.62</v>
      </c>
      <c r="BF34" s="31" t="s">
        <v>23</v>
      </c>
      <c r="BG34" s="29">
        <v>0.8379120879120879</v>
      </c>
      <c r="BH34" s="29">
        <v>0.29</v>
      </c>
      <c r="BI34" s="30">
        <f t="shared" si="74"/>
        <v>2033.3639999999996</v>
      </c>
      <c r="BJ34" s="31" t="s">
        <v>23</v>
      </c>
      <c r="BK34" s="29">
        <v>0.6490384615384615</v>
      </c>
      <c r="BL34" s="29">
        <v>0.29</v>
      </c>
      <c r="BM34" s="30">
        <f t="shared" si="75"/>
        <v>4057.332</v>
      </c>
    </row>
    <row r="35" spans="1:65" ht="12.75">
      <c r="A35" s="55" t="s">
        <v>84</v>
      </c>
      <c r="B35" s="55"/>
      <c r="C35" s="55"/>
      <c r="D35" s="55"/>
      <c r="E35" s="55"/>
      <c r="F35" s="55"/>
      <c r="G35" s="27" t="s">
        <v>23</v>
      </c>
      <c r="H35" s="28">
        <v>0.8379120879120879</v>
      </c>
      <c r="I35" s="29">
        <v>0</v>
      </c>
      <c r="J35" s="41">
        <f t="shared" si="45"/>
        <v>0</v>
      </c>
      <c r="K35" s="41">
        <f t="shared" si="46"/>
        <v>0</v>
      </c>
      <c r="L35" s="41">
        <f t="shared" si="47"/>
        <v>0</v>
      </c>
      <c r="M35" s="41">
        <f t="shared" si="48"/>
        <v>0</v>
      </c>
      <c r="N35" s="41">
        <f t="shared" si="49"/>
        <v>0</v>
      </c>
      <c r="O35" s="41">
        <f t="shared" si="50"/>
        <v>0</v>
      </c>
      <c r="P35" s="41">
        <f t="shared" si="51"/>
        <v>0</v>
      </c>
      <c r="Q35" s="31" t="s">
        <v>23</v>
      </c>
      <c r="R35" s="29">
        <v>0.8379120879120879</v>
      </c>
      <c r="S35" s="29">
        <v>0</v>
      </c>
      <c r="T35" s="30">
        <f t="shared" si="52"/>
        <v>0</v>
      </c>
      <c r="U35" s="31" t="s">
        <v>23</v>
      </c>
      <c r="V35" s="29">
        <v>0.8379120879120879</v>
      </c>
      <c r="W35" s="29">
        <v>0</v>
      </c>
      <c r="X35" s="30">
        <f t="shared" si="53"/>
        <v>0</v>
      </c>
      <c r="Y35" s="30">
        <f t="shared" si="54"/>
        <v>0</v>
      </c>
      <c r="Z35" s="30">
        <f t="shared" si="55"/>
        <v>0</v>
      </c>
      <c r="AA35" s="30">
        <f t="shared" si="56"/>
        <v>0</v>
      </c>
      <c r="AB35" s="31" t="s">
        <v>23</v>
      </c>
      <c r="AC35" s="29">
        <v>0.8379120879120879</v>
      </c>
      <c r="AD35" s="29">
        <v>0</v>
      </c>
      <c r="AE35" s="30">
        <f t="shared" si="76"/>
        <v>0</v>
      </c>
      <c r="AF35" s="30">
        <f t="shared" si="57"/>
        <v>0</v>
      </c>
      <c r="AG35" s="30">
        <f t="shared" si="58"/>
        <v>0</v>
      </c>
      <c r="AH35" s="30">
        <f t="shared" si="59"/>
        <v>0</v>
      </c>
      <c r="AI35" s="30">
        <f t="shared" si="60"/>
        <v>0</v>
      </c>
      <c r="AJ35" s="30">
        <f t="shared" si="61"/>
        <v>0</v>
      </c>
      <c r="AK35" s="30">
        <f t="shared" si="62"/>
        <v>0</v>
      </c>
      <c r="AL35" s="30">
        <f t="shared" si="63"/>
        <v>0</v>
      </c>
      <c r="AM35" s="30">
        <f t="shared" si="64"/>
        <v>0</v>
      </c>
      <c r="AN35" s="30">
        <f t="shared" si="65"/>
        <v>0</v>
      </c>
      <c r="AO35" s="30">
        <f t="shared" si="66"/>
        <v>0</v>
      </c>
      <c r="AP35" s="30">
        <f t="shared" si="67"/>
        <v>0</v>
      </c>
      <c r="AQ35" s="30">
        <f t="shared" si="68"/>
        <v>0</v>
      </c>
      <c r="AR35" s="31" t="s">
        <v>23</v>
      </c>
      <c r="AS35" s="29">
        <v>0.7472826086956521</v>
      </c>
      <c r="AT35" s="29">
        <v>0</v>
      </c>
      <c r="AU35" s="30">
        <f t="shared" si="69"/>
        <v>0</v>
      </c>
      <c r="AV35" s="30">
        <f t="shared" si="70"/>
        <v>0</v>
      </c>
      <c r="AW35" s="30">
        <f t="shared" si="71"/>
        <v>0</v>
      </c>
      <c r="AX35" s="31" t="s">
        <v>23</v>
      </c>
      <c r="AY35" s="29">
        <v>0.7472826086956521</v>
      </c>
      <c r="AZ35" s="29">
        <v>0</v>
      </c>
      <c r="BA35" s="30">
        <f t="shared" si="72"/>
        <v>0</v>
      </c>
      <c r="BB35" s="31" t="s">
        <v>23</v>
      </c>
      <c r="BC35" s="29">
        <v>0.6490384615384615</v>
      </c>
      <c r="BD35" s="29">
        <v>0</v>
      </c>
      <c r="BE35" s="30">
        <f t="shared" si="73"/>
        <v>0</v>
      </c>
      <c r="BF35" s="31" t="s">
        <v>23</v>
      </c>
      <c r="BG35" s="29">
        <v>0.8379120879120879</v>
      </c>
      <c r="BH35" s="29">
        <v>0</v>
      </c>
      <c r="BI35" s="30">
        <f t="shared" si="74"/>
        <v>0</v>
      </c>
      <c r="BJ35" s="31" t="s">
        <v>23</v>
      </c>
      <c r="BK35" s="29">
        <v>0.6490384615384615</v>
      </c>
      <c r="BL35" s="29">
        <v>0</v>
      </c>
      <c r="BM35" s="30">
        <f t="shared" si="75"/>
        <v>0</v>
      </c>
    </row>
    <row r="36" spans="1:65" ht="12.75">
      <c r="A36" s="55" t="s">
        <v>85</v>
      </c>
      <c r="B36" s="55"/>
      <c r="C36" s="55"/>
      <c r="D36" s="55"/>
      <c r="E36" s="55"/>
      <c r="F36" s="55"/>
      <c r="G36" s="27" t="s">
        <v>23</v>
      </c>
      <c r="H36" s="28">
        <v>0.8379120879120879</v>
      </c>
      <c r="I36" s="29">
        <v>0</v>
      </c>
      <c r="J36" s="41">
        <f t="shared" si="45"/>
        <v>0</v>
      </c>
      <c r="K36" s="41">
        <f t="shared" si="46"/>
        <v>0</v>
      </c>
      <c r="L36" s="41">
        <f t="shared" si="47"/>
        <v>0</v>
      </c>
      <c r="M36" s="41">
        <f t="shared" si="48"/>
        <v>0</v>
      </c>
      <c r="N36" s="41">
        <f t="shared" si="49"/>
        <v>0</v>
      </c>
      <c r="O36" s="41">
        <f t="shared" si="50"/>
        <v>0</v>
      </c>
      <c r="P36" s="41">
        <f t="shared" si="51"/>
        <v>0</v>
      </c>
      <c r="Q36" s="31" t="s">
        <v>23</v>
      </c>
      <c r="R36" s="29">
        <v>0.8379120879120879</v>
      </c>
      <c r="S36" s="29">
        <v>0</v>
      </c>
      <c r="T36" s="30">
        <f t="shared" si="52"/>
        <v>0</v>
      </c>
      <c r="U36" s="31" t="s">
        <v>23</v>
      </c>
      <c r="V36" s="29">
        <v>0.8379120879120879</v>
      </c>
      <c r="W36" s="29">
        <v>0</v>
      </c>
      <c r="X36" s="30">
        <f t="shared" si="53"/>
        <v>0</v>
      </c>
      <c r="Y36" s="30">
        <f t="shared" si="54"/>
        <v>0</v>
      </c>
      <c r="Z36" s="30">
        <f t="shared" si="55"/>
        <v>0</v>
      </c>
      <c r="AA36" s="30">
        <f t="shared" si="56"/>
        <v>0</v>
      </c>
      <c r="AB36" s="31" t="s">
        <v>23</v>
      </c>
      <c r="AC36" s="29">
        <v>0.8379120879120879</v>
      </c>
      <c r="AD36" s="29">
        <v>0</v>
      </c>
      <c r="AE36" s="30">
        <f t="shared" si="76"/>
        <v>0</v>
      </c>
      <c r="AF36" s="30">
        <f t="shared" si="57"/>
        <v>0</v>
      </c>
      <c r="AG36" s="30">
        <f t="shared" si="58"/>
        <v>0</v>
      </c>
      <c r="AH36" s="30">
        <f t="shared" si="59"/>
        <v>0</v>
      </c>
      <c r="AI36" s="30">
        <f t="shared" si="60"/>
        <v>0</v>
      </c>
      <c r="AJ36" s="30">
        <f t="shared" si="61"/>
        <v>0</v>
      </c>
      <c r="AK36" s="30">
        <f t="shared" si="62"/>
        <v>0</v>
      </c>
      <c r="AL36" s="30">
        <f t="shared" si="63"/>
        <v>0</v>
      </c>
      <c r="AM36" s="30">
        <f t="shared" si="64"/>
        <v>0</v>
      </c>
      <c r="AN36" s="30">
        <f t="shared" si="65"/>
        <v>0</v>
      </c>
      <c r="AO36" s="30">
        <f t="shared" si="66"/>
        <v>0</v>
      </c>
      <c r="AP36" s="30">
        <f t="shared" si="67"/>
        <v>0</v>
      </c>
      <c r="AQ36" s="30">
        <f t="shared" si="68"/>
        <v>0</v>
      </c>
      <c r="AR36" s="31" t="s">
        <v>23</v>
      </c>
      <c r="AS36" s="29">
        <v>0.7472826086956521</v>
      </c>
      <c r="AT36" s="29">
        <v>0</v>
      </c>
      <c r="AU36" s="30">
        <f t="shared" si="69"/>
        <v>0</v>
      </c>
      <c r="AV36" s="30">
        <f t="shared" si="70"/>
        <v>0</v>
      </c>
      <c r="AW36" s="30">
        <f t="shared" si="71"/>
        <v>0</v>
      </c>
      <c r="AX36" s="31" t="s">
        <v>23</v>
      </c>
      <c r="AY36" s="29">
        <v>0.7472826086956521</v>
      </c>
      <c r="AZ36" s="29">
        <v>0</v>
      </c>
      <c r="BA36" s="30">
        <f t="shared" si="72"/>
        <v>0</v>
      </c>
      <c r="BB36" s="31" t="s">
        <v>23</v>
      </c>
      <c r="BC36" s="29">
        <v>0.6490384615384615</v>
      </c>
      <c r="BD36" s="29">
        <v>0</v>
      </c>
      <c r="BE36" s="30">
        <f t="shared" si="73"/>
        <v>0</v>
      </c>
      <c r="BF36" s="31" t="s">
        <v>23</v>
      </c>
      <c r="BG36" s="29">
        <v>0.8379120879120879</v>
      </c>
      <c r="BH36" s="29">
        <v>0</v>
      </c>
      <c r="BI36" s="30">
        <f t="shared" si="74"/>
        <v>0</v>
      </c>
      <c r="BJ36" s="31" t="s">
        <v>23</v>
      </c>
      <c r="BK36" s="29">
        <v>0.6490384615384615</v>
      </c>
      <c r="BL36" s="29">
        <v>0</v>
      </c>
      <c r="BM36" s="30">
        <f t="shared" si="75"/>
        <v>0</v>
      </c>
    </row>
    <row r="37" spans="1:65" ht="12.75">
      <c r="A37" s="58" t="s">
        <v>86</v>
      </c>
      <c r="B37" s="58"/>
      <c r="C37" s="58"/>
      <c r="D37" s="58"/>
      <c r="E37" s="58"/>
      <c r="F37" s="58"/>
      <c r="G37" s="33"/>
      <c r="H37" s="20">
        <f>SUM(H38:H40)</f>
        <v>114.22570239999999</v>
      </c>
      <c r="I37" s="38">
        <v>0.62</v>
      </c>
      <c r="J37" s="42">
        <f t="shared" si="45"/>
        <v>5492.2080000000005</v>
      </c>
      <c r="K37" s="42">
        <f t="shared" si="46"/>
        <v>2358.48</v>
      </c>
      <c r="L37" s="42">
        <f t="shared" si="47"/>
        <v>5971.344</v>
      </c>
      <c r="M37" s="42">
        <v>0</v>
      </c>
      <c r="N37" s="42">
        <v>0</v>
      </c>
      <c r="O37" s="42">
        <v>0</v>
      </c>
      <c r="P37" s="42">
        <v>0</v>
      </c>
      <c r="Q37" s="34"/>
      <c r="R37" s="38">
        <f>SUM(R38:R40)</f>
        <v>114.22570239999999</v>
      </c>
      <c r="S37" s="38">
        <v>0.62</v>
      </c>
      <c r="T37" s="42">
        <f t="shared" si="52"/>
        <v>2717.0879999999997</v>
      </c>
      <c r="U37" s="34"/>
      <c r="V37" s="38">
        <f>SUM(V38:V40)</f>
        <v>114.22570239999999</v>
      </c>
      <c r="W37" s="38">
        <v>0</v>
      </c>
      <c r="X37" s="42">
        <f t="shared" si="53"/>
        <v>0</v>
      </c>
      <c r="Y37" s="42">
        <f t="shared" si="54"/>
        <v>0</v>
      </c>
      <c r="Z37" s="42">
        <f t="shared" si="55"/>
        <v>0</v>
      </c>
      <c r="AA37" s="42">
        <f t="shared" si="56"/>
        <v>0</v>
      </c>
      <c r="AB37" s="34"/>
      <c r="AC37" s="38">
        <f>SUM(AC38:AC40)</f>
        <v>114.22570239999999</v>
      </c>
      <c r="AD37" s="38">
        <v>0.62</v>
      </c>
      <c r="AE37" s="42">
        <f>AD37*$AE$39*$B$45</f>
        <v>3249.0480000000002</v>
      </c>
      <c r="AF37" s="42">
        <f t="shared" si="57"/>
        <v>2848.776</v>
      </c>
      <c r="AG37" s="42">
        <f t="shared" si="58"/>
        <v>3676.848</v>
      </c>
      <c r="AH37" s="42">
        <f t="shared" si="59"/>
        <v>3856.151999999999</v>
      </c>
      <c r="AI37" s="42">
        <f t="shared" si="60"/>
        <v>5429.7119999999995</v>
      </c>
      <c r="AJ37" s="42">
        <f t="shared" si="61"/>
        <v>3722.9759999999997</v>
      </c>
      <c r="AK37" s="42">
        <f t="shared" si="62"/>
        <v>3783.24</v>
      </c>
      <c r="AL37" s="42">
        <f t="shared" si="63"/>
        <v>4312.224</v>
      </c>
      <c r="AM37" s="42">
        <f t="shared" si="64"/>
        <v>3089.0879999999997</v>
      </c>
      <c r="AN37" s="42">
        <f t="shared" si="65"/>
        <v>3144.888</v>
      </c>
      <c r="AO37" s="42">
        <f t="shared" si="66"/>
        <v>3061.56</v>
      </c>
      <c r="AP37" s="42">
        <f t="shared" si="67"/>
        <v>3037.008</v>
      </c>
      <c r="AQ37" s="42">
        <f t="shared" si="68"/>
        <v>2490.912</v>
      </c>
      <c r="AR37" s="34"/>
      <c r="AS37" s="23">
        <f>SUM(AS38:AS40)</f>
        <v>114.38202879999999</v>
      </c>
      <c r="AT37" s="38">
        <v>0</v>
      </c>
      <c r="AU37" s="42">
        <f t="shared" si="69"/>
        <v>0</v>
      </c>
      <c r="AV37" s="42">
        <f t="shared" si="70"/>
        <v>0</v>
      </c>
      <c r="AW37" s="42">
        <f t="shared" si="71"/>
        <v>0</v>
      </c>
      <c r="AX37" s="34"/>
      <c r="AY37" s="23">
        <f>SUM(AY38:AY40)</f>
        <v>114.38202879999999</v>
      </c>
      <c r="AZ37" s="38">
        <v>0</v>
      </c>
      <c r="BA37" s="42">
        <f t="shared" si="72"/>
        <v>0</v>
      </c>
      <c r="BB37" s="23"/>
      <c r="BC37" s="23">
        <f>SUM(BC38:BC40)</f>
        <v>108.1289728</v>
      </c>
      <c r="BD37" s="38">
        <v>0.62</v>
      </c>
      <c r="BE37" s="42">
        <f t="shared" si="73"/>
        <v>3768.3599999999997</v>
      </c>
      <c r="BF37" s="34"/>
      <c r="BG37" s="38">
        <f>SUM(BG38:BG40)</f>
        <v>114.22570239999999</v>
      </c>
      <c r="BH37" s="38">
        <v>0</v>
      </c>
      <c r="BI37" s="42">
        <f t="shared" si="74"/>
        <v>0</v>
      </c>
      <c r="BJ37" s="23"/>
      <c r="BK37" s="23">
        <f>SUM(BK38:BK40)</f>
        <v>108.1289728</v>
      </c>
      <c r="BL37" s="38">
        <v>0.62</v>
      </c>
      <c r="BM37" s="42">
        <f t="shared" si="75"/>
        <v>8674.296</v>
      </c>
    </row>
    <row r="38" spans="1:69" ht="12.75">
      <c r="A38" s="62" t="s">
        <v>30</v>
      </c>
      <c r="B38" s="62"/>
      <c r="C38" s="62"/>
      <c r="D38" s="62"/>
      <c r="E38" s="62"/>
      <c r="F38" s="62"/>
      <c r="G38" s="43"/>
      <c r="H38" s="44">
        <f>H29+H24+H15+H10</f>
        <v>99.99999999999999</v>
      </c>
      <c r="I38" s="38"/>
      <c r="J38" s="24">
        <f aca="true" t="shared" si="77" ref="J38:P38">J29+J24+J15+J10+J37</f>
        <v>126232.20000000001</v>
      </c>
      <c r="K38" s="24">
        <f t="shared" si="77"/>
        <v>54207.00000000001</v>
      </c>
      <c r="L38" s="24">
        <f t="shared" si="77"/>
        <v>137244.6</v>
      </c>
      <c r="M38" s="24">
        <f t="shared" si="77"/>
        <v>77102.18400000001</v>
      </c>
      <c r="N38" s="24">
        <f t="shared" si="77"/>
        <v>114753.696</v>
      </c>
      <c r="O38" s="24">
        <f t="shared" si="77"/>
        <v>85214.76000000001</v>
      </c>
      <c r="P38" s="24">
        <f t="shared" si="77"/>
        <v>94079.71200000001</v>
      </c>
      <c r="Q38" s="45"/>
      <c r="R38" s="46">
        <f>R29+R24+R15+R10</f>
        <v>99.99999999999999</v>
      </c>
      <c r="S38" s="38"/>
      <c r="T38" s="24">
        <f>T29+T24+T15+T10+T37</f>
        <v>62449.2</v>
      </c>
      <c r="U38" s="45"/>
      <c r="V38" s="46">
        <f>V29+V24+V15+V10</f>
        <v>99.99999999999999</v>
      </c>
      <c r="W38" s="38"/>
      <c r="X38" s="24">
        <f>X29+X24+X15+X10+X37</f>
        <v>65605.176</v>
      </c>
      <c r="Y38" s="24">
        <f>Y29+Y24+Y15+Y10+Y37</f>
        <v>86863.608</v>
      </c>
      <c r="Z38" s="24">
        <f>Z29+Z24+Z15+Z10+Z37</f>
        <v>87722.856</v>
      </c>
      <c r="AA38" s="24">
        <f>AA29+AA24+AA15+AA10+AA37</f>
        <v>65748.384</v>
      </c>
      <c r="AB38" s="45"/>
      <c r="AC38" s="46">
        <f>AC29+AC24+AC15+AC10</f>
        <v>99.99999999999999</v>
      </c>
      <c r="AD38" s="38"/>
      <c r="AE38" s="24">
        <f>AE29+AE24+AE15+AE10+AE37</f>
        <v>72736.752</v>
      </c>
      <c r="AF38" s="24">
        <f>AF29+AF24+AF15+AF10+AF37</f>
        <v>63775.824</v>
      </c>
      <c r="AG38" s="24">
        <f>AG29+AG24+AG15+AG10+AG37</f>
        <v>82313.95199999999</v>
      </c>
      <c r="AH38" s="24">
        <f aca="true" t="shared" si="78" ref="AH38:AQ38">AH29+AH24+AH15+AH10+AH37</f>
        <v>86328.048</v>
      </c>
      <c r="AI38" s="24">
        <f t="shared" si="78"/>
        <v>121555.48800000001</v>
      </c>
      <c r="AJ38" s="24">
        <f t="shared" si="78"/>
        <v>83346.624</v>
      </c>
      <c r="AK38" s="24">
        <f t="shared" si="78"/>
        <v>84695.76000000001</v>
      </c>
      <c r="AL38" s="24">
        <f t="shared" si="78"/>
        <v>96538.17600000002</v>
      </c>
      <c r="AM38" s="24">
        <f t="shared" si="78"/>
        <v>69155.71200000001</v>
      </c>
      <c r="AN38" s="24">
        <f t="shared" si="78"/>
        <v>70404.91200000001</v>
      </c>
      <c r="AO38" s="24">
        <f t="shared" si="78"/>
        <v>68539.44</v>
      </c>
      <c r="AP38" s="24">
        <f t="shared" si="78"/>
        <v>67989.792</v>
      </c>
      <c r="AQ38" s="24">
        <f t="shared" si="78"/>
        <v>55764.288</v>
      </c>
      <c r="AR38" s="38"/>
      <c r="AS38" s="46">
        <f>AS29+AS24+AS15+AS10</f>
        <v>99.99999999999999</v>
      </c>
      <c r="AT38" s="38"/>
      <c r="AU38" s="24">
        <f>AU29+AU24+AU15+AU10+AU37</f>
        <v>82548.73199999999</v>
      </c>
      <c r="AV38" s="24">
        <f>AV29+AV24+AV15+AV10+AV37</f>
        <v>75352.092</v>
      </c>
      <c r="AW38" s="24">
        <f>AW29+AW24+AW15+AW10+AW37</f>
        <v>80177.112</v>
      </c>
      <c r="AX38" s="38"/>
      <c r="AY38" s="46">
        <f>AY29+AY24+AY15+AY10</f>
        <v>99.99999999999999</v>
      </c>
      <c r="AZ38" s="38"/>
      <c r="BA38" s="24">
        <f>BA29+BA24+BA15+BA10+BA37</f>
        <v>78050.832</v>
      </c>
      <c r="BB38" s="26"/>
      <c r="BC38" s="46">
        <f>BC29+BC24+BC15+BC10</f>
        <v>100</v>
      </c>
      <c r="BD38" s="26"/>
      <c r="BE38" s="24">
        <f>BE29+BE24+BE15+BE10+BE37</f>
        <v>86611.50000000001</v>
      </c>
      <c r="BF38" s="45"/>
      <c r="BG38" s="46">
        <f>BG29+BG24+BG15+BG10</f>
        <v>99.99999999999999</v>
      </c>
      <c r="BH38" s="38"/>
      <c r="BI38" s="24">
        <f>BI29+BI24+BI15+BI10+BI37</f>
        <v>92973.81599999999</v>
      </c>
      <c r="BJ38" s="26"/>
      <c r="BK38" s="46">
        <f>BK29+BK24+BK15+BK10</f>
        <v>100</v>
      </c>
      <c r="BL38" s="26"/>
      <c r="BM38" s="24">
        <f>BM29+BM24+BM15+BM10+BM37</f>
        <v>194192.30400000003</v>
      </c>
      <c r="BN38" s="8">
        <f>J38+K38+L38+M38+N38+O38+P38+T38+X38+Y38+Z38+AA38+AF38+AG38+AH38+AI38+AJ38+AK38+AL38+AM38+AN38+AO38+AP38+AQ38+AU38+AV38+AW38+BA38+BE38+BM38+BI38+AE38</f>
        <v>2770274.532</v>
      </c>
      <c r="BO38" s="9">
        <f>BN38/12*0.05</f>
        <v>11542.810550000002</v>
      </c>
      <c r="BP38" s="9">
        <f>BN38/12</f>
        <v>230856.211</v>
      </c>
      <c r="BQ38" s="5"/>
    </row>
    <row r="39" spans="1:69" ht="12.75">
      <c r="A39" s="62" t="s">
        <v>31</v>
      </c>
      <c r="B39" s="62"/>
      <c r="C39" s="62"/>
      <c r="D39" s="62"/>
      <c r="E39" s="62"/>
      <c r="F39" s="62"/>
      <c r="G39" s="43"/>
      <c r="H39" s="43"/>
      <c r="I39" s="45"/>
      <c r="J39" s="24">
        <v>738.2</v>
      </c>
      <c r="K39" s="24">
        <v>317</v>
      </c>
      <c r="L39" s="24">
        <v>802.6</v>
      </c>
      <c r="M39" s="24">
        <v>471.4</v>
      </c>
      <c r="N39" s="24">
        <v>701.6</v>
      </c>
      <c r="O39" s="24">
        <v>521</v>
      </c>
      <c r="P39" s="24">
        <v>575.2</v>
      </c>
      <c r="Q39" s="45"/>
      <c r="R39" s="45"/>
      <c r="S39" s="45"/>
      <c r="T39" s="24">
        <v>365.2</v>
      </c>
      <c r="U39" s="45"/>
      <c r="V39" s="45"/>
      <c r="W39" s="45"/>
      <c r="X39" s="24">
        <v>412.3</v>
      </c>
      <c r="Y39" s="24">
        <v>545.9</v>
      </c>
      <c r="Z39" s="24">
        <v>551.3</v>
      </c>
      <c r="AA39" s="24">
        <v>413.2</v>
      </c>
      <c r="AB39" s="45"/>
      <c r="AC39" s="45"/>
      <c r="AD39" s="45"/>
      <c r="AE39" s="24">
        <v>436.7</v>
      </c>
      <c r="AF39" s="24">
        <v>382.9</v>
      </c>
      <c r="AG39" s="24">
        <v>494.2</v>
      </c>
      <c r="AH39" s="24">
        <v>518.3</v>
      </c>
      <c r="AI39" s="24">
        <v>729.8</v>
      </c>
      <c r="AJ39" s="24">
        <v>500.4</v>
      </c>
      <c r="AK39" s="24">
        <v>508.5</v>
      </c>
      <c r="AL39" s="24">
        <v>579.6</v>
      </c>
      <c r="AM39" s="24">
        <v>415.2</v>
      </c>
      <c r="AN39" s="24">
        <v>422.7</v>
      </c>
      <c r="AO39" s="24">
        <v>411.5</v>
      </c>
      <c r="AP39" s="24">
        <v>408.2</v>
      </c>
      <c r="AQ39" s="24">
        <v>334.8</v>
      </c>
      <c r="AR39" s="47"/>
      <c r="AS39" s="47"/>
      <c r="AT39" s="29"/>
      <c r="AU39" s="48">
        <v>504.7</v>
      </c>
      <c r="AV39" s="48">
        <v>460.7</v>
      </c>
      <c r="AW39" s="48">
        <v>490.2</v>
      </c>
      <c r="AX39" s="47"/>
      <c r="AY39" s="47"/>
      <c r="AZ39" s="29"/>
      <c r="BA39" s="48">
        <v>477.2</v>
      </c>
      <c r="BB39" s="23"/>
      <c r="BC39" s="23"/>
      <c r="BD39" s="23"/>
      <c r="BE39" s="49">
        <v>506.5</v>
      </c>
      <c r="BF39" s="45"/>
      <c r="BG39" s="45"/>
      <c r="BH39" s="45"/>
      <c r="BI39" s="24">
        <v>584.3</v>
      </c>
      <c r="BJ39" s="23"/>
      <c r="BK39" s="23"/>
      <c r="BL39" s="23"/>
      <c r="BM39" s="48">
        <v>1165.9</v>
      </c>
      <c r="BN39" s="5"/>
      <c r="BO39" s="5"/>
      <c r="BP39" s="5"/>
      <c r="BQ39" s="5"/>
    </row>
    <row r="40" spans="1:69" s="7" customFormat="1" ht="25.5" customHeight="1">
      <c r="A40" s="63" t="s">
        <v>32</v>
      </c>
      <c r="B40" s="63"/>
      <c r="C40" s="63"/>
      <c r="D40" s="63"/>
      <c r="E40" s="63"/>
      <c r="F40" s="63"/>
      <c r="G40" s="50"/>
      <c r="H40" s="50">
        <f>7.28*1.416*1.2*1.15</f>
        <v>14.225702399999998</v>
      </c>
      <c r="I40" s="51">
        <f>I15+I24+I29+I37</f>
        <v>14.249999999999998</v>
      </c>
      <c r="J40" s="51">
        <f aca="true" t="shared" si="79" ref="J40:P40">J38/12/J39</f>
        <v>14.25</v>
      </c>
      <c r="K40" s="51">
        <f t="shared" si="79"/>
        <v>14.250000000000004</v>
      </c>
      <c r="L40" s="51">
        <f t="shared" si="79"/>
        <v>14.250000000000002</v>
      </c>
      <c r="M40" s="51">
        <f t="shared" si="79"/>
        <v>13.630000000000003</v>
      </c>
      <c r="N40" s="51">
        <f t="shared" si="79"/>
        <v>13.629999999999999</v>
      </c>
      <c r="O40" s="51">
        <f t="shared" si="79"/>
        <v>13.63</v>
      </c>
      <c r="P40" s="51">
        <f t="shared" si="79"/>
        <v>13.63</v>
      </c>
      <c r="Q40" s="51"/>
      <c r="R40" s="51">
        <f>7.28*1.416*1.2*1.15</f>
        <v>14.225702399999998</v>
      </c>
      <c r="S40" s="51">
        <f>S15+S24+S29+S37</f>
        <v>14.249999999999998</v>
      </c>
      <c r="T40" s="51">
        <f>T38/12/T39</f>
        <v>14.249999999999998</v>
      </c>
      <c r="U40" s="51"/>
      <c r="V40" s="51">
        <f>7.28*1.416*1.2*1.15</f>
        <v>14.225702399999998</v>
      </c>
      <c r="W40" s="51">
        <f>W15+W24+W29+W37</f>
        <v>13.260000000000002</v>
      </c>
      <c r="X40" s="51">
        <f>X38/12/X39</f>
        <v>13.260000000000002</v>
      </c>
      <c r="Y40" s="51">
        <f>Y38/12/Y39</f>
        <v>13.26</v>
      </c>
      <c r="Z40" s="51">
        <f>Z38/12/Z39</f>
        <v>13.260000000000002</v>
      </c>
      <c r="AA40" s="51">
        <f>AA38/12/AA39</f>
        <v>13.260000000000002</v>
      </c>
      <c r="AB40" s="51"/>
      <c r="AC40" s="51">
        <f>7.28*1.416*1.2*1.15</f>
        <v>14.225702399999998</v>
      </c>
      <c r="AD40" s="51">
        <f>AD15+AD24+AD29+AD37</f>
        <v>13.88</v>
      </c>
      <c r="AE40" s="51">
        <f>AE38/12/AE39</f>
        <v>13.879999999999999</v>
      </c>
      <c r="AF40" s="51">
        <f aca="true" t="shared" si="80" ref="AF40:AQ40">AF38/12/AF39</f>
        <v>13.88</v>
      </c>
      <c r="AG40" s="51">
        <f t="shared" si="80"/>
        <v>13.879999999999999</v>
      </c>
      <c r="AH40" s="51">
        <f t="shared" si="80"/>
        <v>13.88</v>
      </c>
      <c r="AI40" s="51">
        <f t="shared" si="80"/>
        <v>13.880000000000003</v>
      </c>
      <c r="AJ40" s="51">
        <f t="shared" si="80"/>
        <v>13.88</v>
      </c>
      <c r="AK40" s="51">
        <f t="shared" si="80"/>
        <v>13.88</v>
      </c>
      <c r="AL40" s="51">
        <f t="shared" si="80"/>
        <v>13.880000000000003</v>
      </c>
      <c r="AM40" s="51">
        <f t="shared" si="80"/>
        <v>13.880000000000004</v>
      </c>
      <c r="AN40" s="51">
        <f t="shared" si="80"/>
        <v>13.880000000000003</v>
      </c>
      <c r="AO40" s="51">
        <f t="shared" si="80"/>
        <v>13.879999999999999</v>
      </c>
      <c r="AP40" s="51">
        <f t="shared" si="80"/>
        <v>13.88</v>
      </c>
      <c r="AQ40" s="51">
        <f t="shared" si="80"/>
        <v>13.88</v>
      </c>
      <c r="AR40" s="52"/>
      <c r="AS40" s="51">
        <f>7.36*1.416*1.2*1.15</f>
        <v>14.382028799999997</v>
      </c>
      <c r="AT40" s="51">
        <f>AT15+AT24+AT29+AT37</f>
        <v>13.629999999999999</v>
      </c>
      <c r="AU40" s="51">
        <f>AU38/12/AU39</f>
        <v>13.629999999999997</v>
      </c>
      <c r="AV40" s="51">
        <f>AV38/12/AV39</f>
        <v>13.63</v>
      </c>
      <c r="AW40" s="51">
        <f>AW38/12/AW39</f>
        <v>13.629999999999999</v>
      </c>
      <c r="AX40" s="52"/>
      <c r="AY40" s="51">
        <f>7.36*1.416*1.2*1.15</f>
        <v>14.382028799999997</v>
      </c>
      <c r="AZ40" s="51">
        <f>AZ15+AZ24+AZ29+AZ37</f>
        <v>13.629999999999999</v>
      </c>
      <c r="BA40" s="51">
        <f>BA38/12/BA39</f>
        <v>13.63</v>
      </c>
      <c r="BB40" s="51"/>
      <c r="BC40" s="51">
        <f>4.16*1.416*1.2*1.15</f>
        <v>8.128972799999998</v>
      </c>
      <c r="BD40" s="51">
        <f>BD15+BD24+BD29+BD37</f>
        <v>14.249999999999998</v>
      </c>
      <c r="BE40" s="51">
        <f>BE38/12/BE39</f>
        <v>14.250000000000002</v>
      </c>
      <c r="BF40" s="51"/>
      <c r="BG40" s="51">
        <f>7.28*1.416*1.2*1.15</f>
        <v>14.225702399999998</v>
      </c>
      <c r="BH40" s="51">
        <f>BH15+BH24+BH29+BH37</f>
        <v>13.260000000000002</v>
      </c>
      <c r="BI40" s="51">
        <f>BI38/12/BI39</f>
        <v>13.26</v>
      </c>
      <c r="BJ40" s="51"/>
      <c r="BK40" s="51">
        <f>4.16*1.416*1.2*1.15</f>
        <v>8.128972799999998</v>
      </c>
      <c r="BL40" s="51">
        <f>BL15+BL24+BL29+BL37</f>
        <v>13.88</v>
      </c>
      <c r="BM40" s="51">
        <f>BM38/12/BM39</f>
        <v>13.88</v>
      </c>
      <c r="BN40" s="6"/>
      <c r="BO40" s="6"/>
      <c r="BP40" s="6"/>
      <c r="BQ40" s="6"/>
    </row>
    <row r="41" spans="44:69" ht="12.75"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J41" s="14"/>
      <c r="BK41" s="14"/>
      <c r="BL41" s="14"/>
      <c r="BM41" s="14"/>
      <c r="BN41" s="5"/>
      <c r="BO41" s="5"/>
      <c r="BP41" s="5"/>
      <c r="BQ41" s="5"/>
    </row>
    <row r="42" spans="44:69" ht="12.75" customHeight="1" hidden="1"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J42" s="14"/>
      <c r="BK42" s="14"/>
      <c r="BL42" s="14"/>
      <c r="BM42" s="14"/>
      <c r="BN42" s="5"/>
      <c r="BO42" s="5"/>
      <c r="BP42" s="5"/>
      <c r="BQ42" s="5"/>
    </row>
    <row r="45" spans="1:2" ht="12.75">
      <c r="A45" s="1" t="s">
        <v>87</v>
      </c>
      <c r="B45" s="1">
        <v>12</v>
      </c>
    </row>
  </sheetData>
  <sheetProtection/>
  <mergeCells count="46">
    <mergeCell ref="BF8:BI8"/>
    <mergeCell ref="A33:F33"/>
    <mergeCell ref="AX8:BA8"/>
    <mergeCell ref="A28:F28"/>
    <mergeCell ref="A29:F29"/>
    <mergeCell ref="A20:F20"/>
    <mergeCell ref="A16:F16"/>
    <mergeCell ref="A17:F17"/>
    <mergeCell ref="A24:F24"/>
    <mergeCell ref="A25:F25"/>
    <mergeCell ref="A39:F39"/>
    <mergeCell ref="A40:F40"/>
    <mergeCell ref="A30:F30"/>
    <mergeCell ref="A31:F31"/>
    <mergeCell ref="A32:F32"/>
    <mergeCell ref="A38:F38"/>
    <mergeCell ref="A37:F37"/>
    <mergeCell ref="A36:F36"/>
    <mergeCell ref="A34:F34"/>
    <mergeCell ref="A35:F35"/>
    <mergeCell ref="A26:F26"/>
    <mergeCell ref="A27:F27"/>
    <mergeCell ref="A22:F22"/>
    <mergeCell ref="A23:F23"/>
    <mergeCell ref="BB8:BE8"/>
    <mergeCell ref="AR8:AW8"/>
    <mergeCell ref="Q8:T8"/>
    <mergeCell ref="G8:P8"/>
    <mergeCell ref="AB8:AQ8"/>
    <mergeCell ref="A21:F21"/>
    <mergeCell ref="A19:F19"/>
    <mergeCell ref="A12:F12"/>
    <mergeCell ref="A13:F13"/>
    <mergeCell ref="A14:F14"/>
    <mergeCell ref="A15:F15"/>
    <mergeCell ref="BJ8:BM8"/>
    <mergeCell ref="A10:F10"/>
    <mergeCell ref="A11:F11"/>
    <mergeCell ref="A7:F9"/>
    <mergeCell ref="G7:BM7"/>
    <mergeCell ref="U8:AA8"/>
    <mergeCell ref="A1:I1"/>
    <mergeCell ref="A2:I2"/>
    <mergeCell ref="A3:I3"/>
    <mergeCell ref="A4:I4"/>
    <mergeCell ref="A18:F1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Елена Алексеевна Некрасова</cp:lastModifiedBy>
  <cp:lastPrinted>2013-01-24T10:24:30Z</cp:lastPrinted>
  <dcterms:created xsi:type="dcterms:W3CDTF">2013-04-18T04:45:52Z</dcterms:created>
  <dcterms:modified xsi:type="dcterms:W3CDTF">2013-04-18T05:47:53Z</dcterms:modified>
  <cp:category/>
  <cp:version/>
  <cp:contentType/>
  <cp:contentStatus/>
</cp:coreProperties>
</file>